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Oct'18" sheetId="5" r:id="rId2"/>
    <sheet name="Nov'18" sheetId="17" r:id="rId3"/>
    <sheet name="Dec'18" sheetId="18" r:id="rId4"/>
    <sheet name="Jan'19" sheetId="19" r:id="rId5"/>
    <sheet name="Feb'19" sheetId="20" r:id="rId6"/>
    <sheet name="March'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'March''19'!$3:$4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5" i="18"/>
  <c r="I6"/>
  <c r="I7"/>
  <c r="I8"/>
  <c r="I9"/>
  <c r="I10"/>
  <c r="I11"/>
  <c r="I12"/>
  <c r="I13"/>
  <c r="I14"/>
  <c r="I15"/>
  <c r="I16"/>
  <c r="I17"/>
  <c r="I18"/>
  <c r="I61" i="17"/>
  <c r="I60"/>
  <c r="I59"/>
  <c r="I58"/>
  <c r="I57"/>
  <c r="I56"/>
  <c r="I55"/>
  <c r="I54"/>
  <c r="I53"/>
  <c r="I52"/>
  <c r="I51"/>
  <c r="I50"/>
  <c r="I49"/>
  <c r="I48"/>
  <c r="I47"/>
  <c r="I46"/>
  <c r="I45"/>
  <c r="I44"/>
  <c r="I43"/>
  <c r="I33" i="18" l="1"/>
  <c r="I34"/>
  <c r="I35"/>
  <c r="I36"/>
  <c r="I37"/>
  <c r="I38"/>
  <c r="I39"/>
  <c r="I40"/>
  <c r="I41"/>
  <c r="I42"/>
  <c r="I43"/>
  <c r="I44"/>
  <c r="I45"/>
  <c r="I46"/>
  <c r="I47"/>
  <c r="I48"/>
  <c r="I49"/>
  <c r="I50"/>
  <c r="I51"/>
  <c r="I52"/>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28"/>
  <c r="I29"/>
  <c r="I30"/>
  <c r="I31"/>
  <c r="I32"/>
  <c r="I27"/>
  <c r="I26"/>
  <c r="I25"/>
  <c r="I24"/>
  <c r="I23"/>
  <c r="I22"/>
  <c r="I21"/>
  <c r="I20"/>
  <c r="I19"/>
  <c r="I108" i="17" l="1"/>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E27" i="11" l="1"/>
  <c r="D27"/>
  <c r="F26" l="1"/>
  <c r="E26"/>
  <c r="D26"/>
  <c r="E25"/>
  <c r="D25"/>
  <c r="E24"/>
  <c r="D24"/>
  <c r="E23"/>
  <c r="D23"/>
  <c r="E22"/>
  <c r="D22"/>
  <c r="E21"/>
  <c r="D21"/>
  <c r="E20"/>
  <c r="D20"/>
  <c r="E19"/>
  <c r="D19"/>
  <c r="E18"/>
  <c r="D18"/>
  <c r="E17"/>
  <c r="D17"/>
  <c r="E16" l="1"/>
  <c r="E28" s="1"/>
  <c r="D16"/>
  <c r="D28" s="1"/>
  <c r="I11"/>
  <c r="H11"/>
  <c r="G11"/>
  <c r="E11"/>
  <c r="D11"/>
  <c r="C11"/>
  <c r="I10"/>
  <c r="H10"/>
  <c r="G10"/>
  <c r="E10"/>
  <c r="D10"/>
  <c r="C10"/>
  <c r="I9"/>
  <c r="H9"/>
  <c r="J9" s="1"/>
  <c r="G9"/>
  <c r="E9"/>
  <c r="D9"/>
  <c r="C9"/>
  <c r="I8"/>
  <c r="H8"/>
  <c r="G8"/>
  <c r="E8"/>
  <c r="D8"/>
  <c r="C8"/>
  <c r="I7"/>
  <c r="H7"/>
  <c r="G7"/>
  <c r="E7"/>
  <c r="D7"/>
  <c r="C7"/>
  <c r="I6"/>
  <c r="I12" s="1"/>
  <c r="H6"/>
  <c r="J11" l="1"/>
  <c r="F11"/>
  <c r="F10"/>
  <c r="J10"/>
  <c r="F9"/>
  <c r="J8"/>
  <c r="F8"/>
  <c r="H12"/>
  <c r="F7"/>
  <c r="J7"/>
  <c r="J6"/>
  <c r="G6"/>
  <c r="G12" s="1"/>
  <c r="E6"/>
  <c r="E12" s="1"/>
  <c r="D6"/>
  <c r="D12" s="1"/>
  <c r="C6"/>
  <c r="C12" s="1"/>
  <c r="F2"/>
  <c r="C2"/>
  <c r="D167" i="21"/>
  <c r="J12" i="11" l="1"/>
  <c r="F6"/>
  <c r="F12" s="1"/>
  <c r="B167" i="21"/>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0"/>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F25" i="11" s="1"/>
  <c r="I10" i="20"/>
  <c r="I9"/>
  <c r="I8"/>
  <c r="I7"/>
  <c r="I6"/>
  <c r="I5"/>
  <c r="F24" i="11" s="1"/>
  <c r="D167" i="19"/>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8"/>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D167" i="17"/>
  <c r="B167"/>
  <c r="D166"/>
  <c r="B166"/>
  <c r="H165"/>
  <c r="G165"/>
  <c r="C165"/>
  <c r="I164"/>
  <c r="D167" i="5"/>
  <c r="B167"/>
  <c r="D166"/>
  <c r="B166"/>
  <c r="I165" i="21" l="1"/>
  <c r="F27" i="11"/>
  <c r="I165" i="20"/>
  <c r="F22" i="11"/>
  <c r="F23"/>
  <c r="I165" i="19"/>
  <c r="I165" i="18"/>
  <c r="F20" i="11"/>
  <c r="F21"/>
  <c r="F18"/>
  <c r="F19"/>
  <c r="I165" i="17"/>
  <c r="H165" i="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F17" i="11" l="1"/>
  <c r="F16"/>
  <c r="I165" i="5"/>
  <c r="F28" i="11" l="1"/>
</calcChain>
</file>

<file path=xl/sharedStrings.xml><?xml version="1.0" encoding="utf-8"?>
<sst xmlns="http://schemas.openxmlformats.org/spreadsheetml/2006/main" count="2809" uniqueCount="523">
  <si>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</si>
  <si>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</si>
  <si>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</si>
  <si>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</si>
  <si>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</si>
  <si>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</si>
  <si>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</si>
  <si>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</si>
  <si>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</si>
  <si>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</si>
  <si>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</si>
  <si>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</si>
  <si>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</si>
  <si>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</si>
  <si>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</si>
  <si>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</si>
  <si>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</si>
  <si>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</si>
  <si>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</si>
  <si>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</si>
  <si>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</si>
  <si>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</si>
  <si>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</si>
  <si>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</si>
  <si>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</si>
  <si>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</si>
  <si>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</si>
  <si>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</si>
  <si>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</si>
  <si>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</si>
  <si>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</si>
  <si>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</si>
  <si>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</si>
  <si>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</si>
  <si>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</si>
  <si>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</si>
  <si>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</si>
  <si>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</si>
  <si>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</si>
  <si>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</si>
  <si>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</si>
  <si>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</si>
  <si>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</si>
  <si>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</si>
  <si>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</si>
  <si>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</si>
  <si>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</si>
  <si>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</si>
  <si>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</si>
  <si>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</si>
  <si>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</si>
  <si>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</si>
  <si>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</si>
  <si>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</si>
  <si>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</si>
  <si>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</si>
  <si>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</si>
  <si>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</si>
  <si>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</si>
  <si>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</si>
  <si>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</si>
  <si>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</si>
  <si>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</si>
  <si>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</si>
  <si>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</si>
  <si>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</si>
  <si>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</si>
  <si>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</si>
  <si>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</si>
  <si>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</si>
  <si>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</si>
  <si>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</si>
  <si>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</si>
  <si>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DARRANG</t>
  </si>
  <si>
    <t>LP</t>
  </si>
  <si>
    <t>UP</t>
  </si>
  <si>
    <t>AWC</t>
  </si>
  <si>
    <t>Tuesday</t>
  </si>
  <si>
    <t>Friday</t>
  </si>
  <si>
    <t>Monday</t>
  </si>
  <si>
    <t>Wednesday</t>
  </si>
  <si>
    <t>15km</t>
  </si>
  <si>
    <t>12km</t>
  </si>
  <si>
    <t>13km</t>
  </si>
  <si>
    <t>16km</t>
  </si>
  <si>
    <t>14km</t>
  </si>
  <si>
    <t>11km</t>
  </si>
  <si>
    <t>8km</t>
  </si>
  <si>
    <t>10km</t>
  </si>
  <si>
    <t>9km</t>
  </si>
  <si>
    <t>18km</t>
  </si>
  <si>
    <t>Thursday</t>
  </si>
  <si>
    <t>Saturday</t>
  </si>
  <si>
    <t>7km</t>
  </si>
  <si>
    <t>19km</t>
  </si>
  <si>
    <t>17km</t>
  </si>
  <si>
    <t>22km</t>
  </si>
  <si>
    <t>6km</t>
  </si>
  <si>
    <t>4 km</t>
  </si>
  <si>
    <t xml:space="preserve">18km </t>
  </si>
  <si>
    <t>4km</t>
  </si>
  <si>
    <t>10KM</t>
  </si>
  <si>
    <t>Bolero-2</t>
  </si>
  <si>
    <t>17KM</t>
  </si>
  <si>
    <t>16KM</t>
  </si>
  <si>
    <t>15KM</t>
  </si>
  <si>
    <t>18KM</t>
  </si>
  <si>
    <t>8KM</t>
  </si>
  <si>
    <t>9KM</t>
  </si>
  <si>
    <t>Bolero-1</t>
  </si>
  <si>
    <t xml:space="preserve">Monday </t>
  </si>
  <si>
    <t xml:space="preserve">Friday </t>
  </si>
  <si>
    <t xml:space="preserve">Bolero </t>
  </si>
  <si>
    <t>Bolero</t>
  </si>
  <si>
    <t>19Km</t>
  </si>
  <si>
    <t>20KM</t>
  </si>
  <si>
    <t>21KM</t>
  </si>
  <si>
    <t>19KM</t>
  </si>
  <si>
    <t>MICRO PLAN FORMAT
NATIONAL HEALTH MISSION-Rashtriya Bal Swasthya Karyakram (RBSK)
ACTION  PLAN OF YEAR - 2018-19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</si>
  <si>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</si>
  <si>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6KM</t>
  </si>
  <si>
    <t>7KM</t>
  </si>
  <si>
    <t>7Km</t>
  </si>
  <si>
    <t>9Km</t>
  </si>
  <si>
    <t>10Km</t>
  </si>
  <si>
    <t>13KM</t>
  </si>
  <si>
    <t>14KM</t>
  </si>
  <si>
    <t>11KM</t>
  </si>
  <si>
    <t>02-03-2019 to 07-03-19</t>
  </si>
  <si>
    <t>20-03-2019 to 23-03-19</t>
  </si>
  <si>
    <t>Pachim Santipukhuri L.P</t>
  </si>
  <si>
    <t>Kurpipathar L.P</t>
  </si>
  <si>
    <t>Ramsaraswati HS</t>
  </si>
  <si>
    <t>Deodhanighat H.S</t>
  </si>
  <si>
    <t>Bhaskarjyoti M.E</t>
  </si>
  <si>
    <t>Nagaon Balak L.P</t>
  </si>
  <si>
    <t>Pub Pota L.P</t>
  </si>
  <si>
    <t>Azad Niranchuba L.P</t>
  </si>
  <si>
    <t>Pachim Mangadai Senior H.S</t>
  </si>
  <si>
    <t>No204 Athkuriapara L.P</t>
  </si>
  <si>
    <t>Lathapara L.P</t>
  </si>
  <si>
    <t>291 Pota LP</t>
  </si>
  <si>
    <t>Burha L.P</t>
  </si>
  <si>
    <t>Barkalijhar L.P</t>
  </si>
  <si>
    <t>Piparakuchi L.P</t>
  </si>
  <si>
    <t>Titkuchi L.P</t>
  </si>
  <si>
    <t>Titkuchi M.E</t>
  </si>
  <si>
    <t>Titkuchi Adarsha L.P</t>
  </si>
  <si>
    <t>Haldha High School</t>
  </si>
  <si>
    <t>Burhadai Chapara L.P</t>
  </si>
  <si>
    <t>Naodinga L.P</t>
  </si>
  <si>
    <t>Maranadi L.P</t>
  </si>
  <si>
    <t>Bahalghat L.P</t>
  </si>
  <si>
    <t>Pachim Mangadai H.S</t>
  </si>
  <si>
    <t>Bherua High School</t>
  </si>
  <si>
    <t>Bagasala L.P</t>
  </si>
  <si>
    <t>Dimilapar L.P</t>
  </si>
  <si>
    <t>DIPILA High School</t>
  </si>
  <si>
    <t>Santipukhuri HIGH Madrasa</t>
  </si>
  <si>
    <t>No2 Chakarmukh L.P</t>
  </si>
  <si>
    <t>No1 Chakarmukh L.P</t>
  </si>
  <si>
    <t>Jayantipur L.P</t>
  </si>
  <si>
    <t>Bishnupur L.P</t>
  </si>
  <si>
    <t>Husainchuburi L.P</t>
  </si>
  <si>
    <t>Husainchuburi M.E</t>
  </si>
  <si>
    <t>Husainchuburi High Scholl</t>
  </si>
  <si>
    <t>Deomornai Girls High School</t>
  </si>
  <si>
    <t>Pachim Darrang M.E</t>
  </si>
  <si>
    <t>Pachim Darrang High School</t>
  </si>
  <si>
    <t>Kanchanmala L.P</t>
  </si>
  <si>
    <t>Kanchanmala AWC(101)</t>
  </si>
  <si>
    <t>Maizali L.P</t>
  </si>
  <si>
    <t>Maijali AWC</t>
  </si>
  <si>
    <t>Barpathar J.B. School</t>
  </si>
  <si>
    <t>Barpathar Me</t>
  </si>
  <si>
    <t>Salikajhar L.P</t>
  </si>
  <si>
    <t>Barlakhat L.P</t>
  </si>
  <si>
    <t>Salikajhar Nabajyoti High School</t>
  </si>
  <si>
    <t>DO</t>
  </si>
  <si>
    <t>Team1</t>
  </si>
  <si>
    <t>Team2</t>
  </si>
  <si>
    <t>TEAM1</t>
  </si>
  <si>
    <t>TEAM2</t>
  </si>
  <si>
    <t>L.P</t>
  </si>
  <si>
    <t>H.S</t>
  </si>
  <si>
    <t>M.E</t>
  </si>
  <si>
    <t>12-10--2018</t>
  </si>
  <si>
    <t>Thurstday</t>
  </si>
  <si>
    <t>Pachim Katahi L.P</t>
  </si>
  <si>
    <t>L.p</t>
  </si>
  <si>
    <t>Do</t>
  </si>
  <si>
    <t>Prabhawati Deka</t>
  </si>
  <si>
    <t>Chandika Deka</t>
  </si>
  <si>
    <t>6 No Pachim Katahi</t>
  </si>
  <si>
    <t>Katahi AWC</t>
  </si>
  <si>
    <t xml:space="preserve">Bairagipara </t>
  </si>
  <si>
    <t>Chamatiapara S/C</t>
  </si>
  <si>
    <t>Renu Deka</t>
  </si>
  <si>
    <t>Rangmala Kumar</t>
  </si>
  <si>
    <t>Baiagipara</t>
  </si>
  <si>
    <t>Chaikiapara L.P</t>
  </si>
  <si>
    <t>Dipali Saharia</t>
  </si>
  <si>
    <t xml:space="preserve">Chaikiapara </t>
  </si>
  <si>
    <t>Chandrapur Adarsha L.P</t>
  </si>
  <si>
    <t>Anjumoni Kalita</t>
  </si>
  <si>
    <t>Chaikiapara</t>
  </si>
  <si>
    <t>hargaouri</t>
  </si>
  <si>
    <t xml:space="preserve">Chakiapara </t>
  </si>
  <si>
    <t>Burhinagr L.P</t>
  </si>
  <si>
    <t>Burhinagar MPHC</t>
  </si>
  <si>
    <t>Dipali Deka</t>
  </si>
  <si>
    <t>Hemeswari Deka</t>
  </si>
  <si>
    <t>Uttar Senapatipara</t>
  </si>
  <si>
    <t>Dakhin senapatipara</t>
  </si>
  <si>
    <t>Pachim Senapatipara</t>
  </si>
  <si>
    <t>Narmada Baruah</t>
  </si>
  <si>
    <t>Hapamara L.P</t>
  </si>
  <si>
    <t>Senapatipara Adarsha L.P</t>
  </si>
  <si>
    <t>Senapatipara</t>
  </si>
  <si>
    <t>Burhinagar M.E</t>
  </si>
  <si>
    <t>Buhinagar H.s</t>
  </si>
  <si>
    <t>Sipahipara AWC</t>
  </si>
  <si>
    <t>Mahaliapara Awc</t>
  </si>
  <si>
    <t>Mahaliapara L.P</t>
  </si>
  <si>
    <t>Banaikuchi Awc</t>
  </si>
  <si>
    <t>Pallabi kalita</t>
  </si>
  <si>
    <t>Bulu Kalita</t>
  </si>
  <si>
    <t>Changmari AWC</t>
  </si>
  <si>
    <t>Banaikuchi M.V</t>
  </si>
  <si>
    <t>18080114701</t>
  </si>
  <si>
    <t>M.V</t>
  </si>
  <si>
    <t>Uttar banaikuchi L.P</t>
  </si>
  <si>
    <t>Uttar Banaikuchi</t>
  </si>
  <si>
    <t>Barampur L.P</t>
  </si>
  <si>
    <t>Uttar Barampur</t>
  </si>
  <si>
    <t>Niz Barampur</t>
  </si>
  <si>
    <t>Barampur M.E</t>
  </si>
  <si>
    <t>18080115007</t>
  </si>
  <si>
    <t>Manisha Deka</t>
  </si>
  <si>
    <t>Barampur H.S.S</t>
  </si>
  <si>
    <t>18080115006</t>
  </si>
  <si>
    <t>H.S.S</t>
  </si>
  <si>
    <t>Chengapara L.P</t>
  </si>
  <si>
    <t>Patharighat BPHC</t>
  </si>
  <si>
    <t>Reena Deka</t>
  </si>
  <si>
    <t>Akhtarun Begum</t>
  </si>
  <si>
    <t>Chengapara</t>
  </si>
  <si>
    <t>Keotpara</t>
  </si>
  <si>
    <t>Pachim Ghilakuri (B)</t>
  </si>
  <si>
    <t>Athkuriapara L.P</t>
  </si>
  <si>
    <t>Ghilakuri S/C</t>
  </si>
  <si>
    <t>Fatehun Nessa</t>
  </si>
  <si>
    <t>saharun</t>
  </si>
  <si>
    <t>Athkuriapara Awc</t>
  </si>
  <si>
    <t>Awc</t>
  </si>
  <si>
    <t>Pachim Athkuriapara L.P</t>
  </si>
  <si>
    <t>Burhatari Nonaipara</t>
  </si>
  <si>
    <t>No 204 Athkuria L.P</t>
  </si>
  <si>
    <t>Athkuria AWC*</t>
  </si>
  <si>
    <t>Ghilakuri L.P</t>
  </si>
  <si>
    <t>Pachim Ghilakuri (A)AWC</t>
  </si>
  <si>
    <t>Ghilakuri M.E Madrasa</t>
  </si>
  <si>
    <t>Ghilakuri High Mad</t>
  </si>
  <si>
    <t>HM</t>
  </si>
  <si>
    <t>Ramgaon L.P</t>
  </si>
  <si>
    <t>Ramgaon Awc</t>
  </si>
  <si>
    <t>No 291 Pota L.P</t>
  </si>
  <si>
    <t>Nurzahan Begum</t>
  </si>
  <si>
    <t>Khirada Devi</t>
  </si>
  <si>
    <t>Ramgaon</t>
  </si>
  <si>
    <t>Pota Pukhuri L.P</t>
  </si>
  <si>
    <t>Imratun Nessa</t>
  </si>
  <si>
    <t>Shalva Baruah</t>
  </si>
  <si>
    <t>Pota pukhuri Awc</t>
  </si>
  <si>
    <t>Pub Dakhin Pota Pukhuri</t>
  </si>
  <si>
    <t>Barampur S/c</t>
  </si>
  <si>
    <t>pub Pota L.P</t>
  </si>
  <si>
    <t>Pub Pota AWC</t>
  </si>
  <si>
    <t>Das Chuba</t>
  </si>
  <si>
    <t>Sarabari Nagaon</t>
  </si>
  <si>
    <t>Jashudha Deka</t>
  </si>
  <si>
    <t>Tulumoni Devi</t>
  </si>
  <si>
    <t>Milan L.P</t>
  </si>
  <si>
    <t>Pub Nagaon Awc</t>
  </si>
  <si>
    <t>Salima Begum</t>
  </si>
  <si>
    <t>Pub Nagaon L.P</t>
  </si>
  <si>
    <t>Pub Nagaon M.E</t>
  </si>
  <si>
    <t>Pub Nagaon High School</t>
  </si>
  <si>
    <t>High</t>
  </si>
  <si>
    <t>Sarabari Barampur</t>
  </si>
  <si>
    <t>Rita Saharia Deka</t>
  </si>
  <si>
    <t>Sarabari Barampur L.P</t>
  </si>
  <si>
    <t>Barigaon</t>
  </si>
  <si>
    <t>Madhya titkuchi</t>
  </si>
  <si>
    <t>Barbari</t>
  </si>
  <si>
    <t>Pub Burha Awc</t>
  </si>
  <si>
    <t>Padmajhar AWC</t>
  </si>
  <si>
    <t>Padmajhar Pamchuba</t>
  </si>
  <si>
    <t>Satanagpur</t>
  </si>
  <si>
    <t>Nadirtari</t>
  </si>
  <si>
    <t>Kumarpara AWC</t>
  </si>
  <si>
    <t>Hazichuba</t>
  </si>
  <si>
    <t>Haldha</t>
  </si>
  <si>
    <t xml:space="preserve"> burhadai Hirapara Awc</t>
  </si>
  <si>
    <t>Bishnupur</t>
  </si>
  <si>
    <t>Rajib Chuba</t>
  </si>
  <si>
    <t>Jaipur</t>
  </si>
  <si>
    <t>Pub Malibaritari</t>
  </si>
  <si>
    <t>Pub burha</t>
  </si>
  <si>
    <t>Tuk Para</t>
  </si>
  <si>
    <t>Bhargaon</t>
  </si>
  <si>
    <t xml:space="preserve">Jayantipur </t>
  </si>
  <si>
    <t>Boro Chuba</t>
  </si>
  <si>
    <t>417 Pachim Chuba</t>
  </si>
  <si>
    <t>Bamunjhar Kacharipara</t>
  </si>
  <si>
    <t>Bihata Chub</t>
  </si>
  <si>
    <t>Majorchuba</t>
  </si>
  <si>
    <t>Chenga Chuba</t>
  </si>
  <si>
    <t>Ghopa Chuba</t>
  </si>
  <si>
    <t xml:space="preserve">Uttar Muslimghopa </t>
  </si>
  <si>
    <t>Bhodapara Awc</t>
  </si>
  <si>
    <t>Bihubhanga Awc</t>
  </si>
  <si>
    <t>Duni</t>
  </si>
  <si>
    <t>Setmadartari</t>
  </si>
  <si>
    <t>Mahoripara</t>
  </si>
  <si>
    <t>Dalaipara</t>
  </si>
  <si>
    <t>Pub Barpathar</t>
  </si>
  <si>
    <t>Pachim Barpathar</t>
  </si>
  <si>
    <t>Muslim chuba</t>
  </si>
  <si>
    <t>Gavara</t>
  </si>
  <si>
    <t>Natun Gavara</t>
  </si>
  <si>
    <t>Maj Barpathar</t>
  </si>
  <si>
    <t xml:space="preserve">Husain Chuburi </t>
  </si>
  <si>
    <t>Muslim Chub Husain chbri</t>
  </si>
  <si>
    <t xml:space="preserve">Bherua </t>
  </si>
  <si>
    <t>No-2 Bheruadol</t>
  </si>
  <si>
    <t>Madhya Santipukhuri Awc</t>
  </si>
  <si>
    <t>Pachim Bherua</t>
  </si>
  <si>
    <t>Bihaigaon</t>
  </si>
  <si>
    <t>Kenduguri Kaliram</t>
  </si>
  <si>
    <t>Kenduguri</t>
  </si>
  <si>
    <t>Titkuchi</t>
  </si>
  <si>
    <t>Padmajhar</t>
  </si>
  <si>
    <t>Pub Titkuchi</t>
  </si>
  <si>
    <t xml:space="preserve">Banmajha </t>
  </si>
  <si>
    <t>HIgh</t>
  </si>
  <si>
    <t>Hengalpara</t>
  </si>
  <si>
    <t>Banmajha</t>
  </si>
  <si>
    <t>HIGH</t>
  </si>
  <si>
    <t>Burhadai Lokapriyo Bardalai High School</t>
  </si>
  <si>
    <t>1 No Gabhara</t>
  </si>
  <si>
    <t>Gabhara L.P School</t>
  </si>
  <si>
    <t>Pachim Mangaldai Girls High School</t>
  </si>
  <si>
    <t>Natun Gabhara L.P</t>
  </si>
  <si>
    <t>Barpathar M.E</t>
  </si>
  <si>
    <t xml:space="preserve">Barpathar Nimna Buniyadi </t>
  </si>
  <si>
    <t>Bir Chilarai L.P</t>
  </si>
  <si>
    <t>Barpathar Muslimchuba</t>
  </si>
  <si>
    <t>Pachim Barpathar AWC</t>
  </si>
  <si>
    <t>Pub Barpathar AWC</t>
  </si>
  <si>
    <t>Pub Barpathar L.P</t>
  </si>
  <si>
    <t>1 No Bheruadol Awc</t>
  </si>
  <si>
    <t>1 No Bheruadol L.P</t>
  </si>
  <si>
    <t>Purona Haripur L.P School</t>
  </si>
  <si>
    <t>Rudesawar dewalay L.P</t>
  </si>
  <si>
    <t>Adarsha L.P School</t>
  </si>
  <si>
    <t>Tu</t>
  </si>
  <si>
    <t>Duni H.S School</t>
  </si>
  <si>
    <t>Husainchuburi M.e</t>
  </si>
  <si>
    <t>No-2 Gangapukhuri Awc</t>
  </si>
  <si>
    <t>No-2 Gangapukhuri L.P</t>
  </si>
  <si>
    <t>No-1 Gangapukhuri Awc</t>
  </si>
  <si>
    <t>Santipukhuri Awc</t>
  </si>
  <si>
    <t>Santipukhuri Moktab L.P</t>
  </si>
  <si>
    <t>Pachim Santipukhuri Awc</t>
  </si>
  <si>
    <t>pachim Santipukhuri L.P</t>
  </si>
  <si>
    <t>Santipukhuri M.V</t>
  </si>
  <si>
    <t>Dakhin Santipukhuri Awc</t>
  </si>
  <si>
    <t>Dakhin Santipukhuri L.P</t>
  </si>
  <si>
    <t>Santipukhuri High Madrassa</t>
  </si>
  <si>
    <t>H.M</t>
  </si>
  <si>
    <t>Dakhin Santipukhuri High School</t>
  </si>
  <si>
    <t xml:space="preserve">West nagaon </t>
  </si>
  <si>
    <t>Nagaon Balika L.P</t>
  </si>
  <si>
    <t>Nagaon Anchalik High School</t>
  </si>
  <si>
    <t>Nagaon M.E</t>
  </si>
  <si>
    <t>Naptapara L.p</t>
  </si>
  <si>
    <t>Naptapra Awc</t>
  </si>
  <si>
    <t>Pub Lathapara</t>
  </si>
  <si>
    <t>Lathapara Awc</t>
  </si>
  <si>
    <t>Bihaigaon L.p</t>
  </si>
  <si>
    <t>Bagachala L.p</t>
  </si>
  <si>
    <t>Dimlapur Bagachala L.P</t>
  </si>
  <si>
    <t>Tengera L.P</t>
  </si>
  <si>
    <t>Bairagijhar Girls M.E</t>
  </si>
  <si>
    <t>Bairagijhar High School</t>
  </si>
  <si>
    <t>Bairagi L.P</t>
  </si>
  <si>
    <t>Tengera Girls M.E</t>
  </si>
  <si>
    <t>Nechar Ali L.P</t>
  </si>
  <si>
    <t>Tehar Ali L.P</t>
  </si>
  <si>
    <t>Amlakhpur Kamala Nehru AWC</t>
  </si>
  <si>
    <t>Amlakhpur Kamala Nehru L.P</t>
  </si>
  <si>
    <t>Kenduguri M.E</t>
  </si>
  <si>
    <t>Kenduguri high madrasa</t>
  </si>
  <si>
    <t>Kenduguri Jyoti L.P</t>
  </si>
  <si>
    <t>Amchakali</t>
  </si>
  <si>
    <t>Bhaskar Jyoti m.E</t>
  </si>
  <si>
    <t xml:space="preserve">Kamargaon </t>
  </si>
  <si>
    <t>Barnangla</t>
  </si>
  <si>
    <t>1800001071048</t>
  </si>
  <si>
    <t>Kenduguri L.P.S</t>
  </si>
  <si>
    <t>Goalpara L.P</t>
  </si>
  <si>
    <t xml:space="preserve">Baghmara </t>
  </si>
  <si>
    <t>Baghmara North(8752803065)</t>
  </si>
  <si>
    <t>Chengelijhar L.P</t>
  </si>
  <si>
    <t>Ghopeli L.P</t>
  </si>
  <si>
    <t>Chengeliajhar Girls high School</t>
  </si>
  <si>
    <t>Chengeliajhar High School</t>
  </si>
  <si>
    <t>Nowpota</t>
  </si>
  <si>
    <t>Chumkha</t>
  </si>
  <si>
    <t>Durduria North</t>
  </si>
  <si>
    <t>Durduria L.P</t>
  </si>
  <si>
    <t>Durduri South</t>
  </si>
  <si>
    <t>Khanpara L.P</t>
  </si>
  <si>
    <t xml:space="preserve">Kumarpara </t>
  </si>
  <si>
    <t>Kumarpara</t>
  </si>
  <si>
    <t>Taragaon South</t>
  </si>
  <si>
    <t>Taragaon</t>
  </si>
  <si>
    <t>Taragaon L.P</t>
  </si>
  <si>
    <t>Futkitali AWC</t>
  </si>
  <si>
    <t>Futkitali L.P</t>
  </si>
  <si>
    <t>Bihubhanga Girls School</t>
  </si>
  <si>
    <t>Ambari Awc</t>
  </si>
  <si>
    <t>Ambari L.P</t>
  </si>
  <si>
    <t>Barathiabari Awc</t>
  </si>
  <si>
    <t>Barathiabari L.P</t>
  </si>
  <si>
    <t>Chotoathiabari L.P</t>
  </si>
  <si>
    <t>Chotathiabari Awc</t>
  </si>
  <si>
    <t>Kowarpara Awc</t>
  </si>
  <si>
    <t>Hindughopa MES</t>
  </si>
  <si>
    <t>Batabari Uttar Awc</t>
  </si>
  <si>
    <t>Batabari L.P School</t>
  </si>
  <si>
    <t>Batabari Awc</t>
  </si>
  <si>
    <t>Jatia Bamun Chuba Awc(Niz Batabari)</t>
  </si>
  <si>
    <t>Muslimghopa Balak L.P</t>
  </si>
  <si>
    <t>Lp</t>
  </si>
  <si>
    <t>Muslimghopa Balika L.P</t>
  </si>
  <si>
    <t>Sabita  kalita</t>
  </si>
  <si>
    <t>Mabina Begum</t>
  </si>
  <si>
    <t>Sandharani Deka</t>
  </si>
  <si>
    <t>Anowara Begum</t>
  </si>
  <si>
    <t>Chengeliajhar</t>
  </si>
  <si>
    <t>Piyarun Nessa</t>
  </si>
  <si>
    <t>Tamzida Begum</t>
  </si>
  <si>
    <t>Runuara Begum</t>
  </si>
  <si>
    <t>Rabbani Sahajadi</t>
  </si>
  <si>
    <t>Nachiban Begum</t>
  </si>
  <si>
    <t>Suratun Nessa</t>
  </si>
  <si>
    <t>M. Begum</t>
  </si>
  <si>
    <t>Rumu Begum</t>
  </si>
  <si>
    <t>Riyarun Nessa</t>
  </si>
  <si>
    <t>Fulbahar Begum</t>
  </si>
  <si>
    <t>Abida</t>
  </si>
  <si>
    <t>Chotoathiabari S/C</t>
  </si>
  <si>
    <t>Alijahanara</t>
  </si>
  <si>
    <t>Ashna Begum</t>
  </si>
  <si>
    <t>Bejun</t>
  </si>
  <si>
    <t>Jogamaya Kowar</t>
  </si>
  <si>
    <t>Banti Baruah</t>
  </si>
  <si>
    <t>Sayefa Begum</t>
  </si>
  <si>
    <t>Sarifun Nessa</t>
  </si>
  <si>
    <t>Thaneswari Deka</t>
  </si>
  <si>
    <t>Ambika Baruah</t>
  </si>
  <si>
    <t>Sufiya Khatun</t>
  </si>
  <si>
    <t>Marjina Begum</t>
  </si>
  <si>
    <t>Pachim Darrang Hss</t>
  </si>
  <si>
    <t>DUNI HSS</t>
  </si>
  <si>
    <t>PATHARIGHAT HSS</t>
  </si>
  <si>
    <t>PATHARIGHAT GIRLS HS</t>
  </si>
  <si>
    <t>BANEIKUCHI GIRLS HS</t>
  </si>
  <si>
    <t>GHILAKURI HM</t>
  </si>
  <si>
    <t>BARAMPUR HS</t>
  </si>
  <si>
    <t>CHAKIAPARA HS</t>
  </si>
  <si>
    <t>NAGAON ANCHALIK HS</t>
  </si>
  <si>
    <t>DEOMORNOI HSS</t>
  </si>
  <si>
    <t>DEOMORNOI GIRLS HS</t>
  </si>
  <si>
    <t>LENGERIAJHAR KRISHAK HS</t>
  </si>
  <si>
    <t>JAPMARABORI HS</t>
  </si>
  <si>
    <t>SANTIPUKHURI HM</t>
  </si>
  <si>
    <t>RAIJGHAT HS</t>
  </si>
  <si>
    <t>Deodhanigat Girls H.School</t>
  </si>
  <si>
    <t>Bishnupur Bapuji L.P School</t>
  </si>
  <si>
    <t>Burha L.P School</t>
  </si>
  <si>
    <t>Nakhunda L.P School</t>
  </si>
  <si>
    <t>Burhadoi Chopara L.P School</t>
  </si>
  <si>
    <t>Bishnupur L.P school</t>
  </si>
  <si>
    <t>Moranadi L.P school</t>
  </si>
  <si>
    <t>Bahalghat L.P school</t>
  </si>
  <si>
    <t>No-1 chakarmukh L.P school</t>
  </si>
  <si>
    <t>No=2 Chakarmukh L.P School</t>
  </si>
  <si>
    <t>Padmajhar L.P school</t>
  </si>
  <si>
    <t>Gangapukhuri</t>
  </si>
  <si>
    <t>Pachim Gangapukhuri</t>
  </si>
  <si>
    <t>Bagiachuba</t>
  </si>
  <si>
    <t>No-1 Dakhin Kamargaon Awc</t>
  </si>
  <si>
    <t>N0-2 Dakhin Kamargaon Awc</t>
  </si>
  <si>
    <t>Uttar Kamargaon L.P</t>
  </si>
  <si>
    <t>Uttar Kamargaon Awc</t>
  </si>
  <si>
    <t>Patharighat</t>
  </si>
  <si>
    <t>Gita Devi</t>
  </si>
  <si>
    <t>Dr.Homendra Kr. Nath</t>
  </si>
  <si>
    <t>Dr.Lanima Choudhary</t>
  </si>
  <si>
    <t>Utpal Bhatttacharya</t>
  </si>
  <si>
    <t>Champawati Deka</t>
  </si>
  <si>
    <t>Deputation at Kokrajhar</t>
  </si>
  <si>
    <t>Dr. Dhurbajyoti Sarmah</t>
  </si>
  <si>
    <t>DR. Samir Baran Saha</t>
  </si>
  <si>
    <t>Azad Ali</t>
  </si>
  <si>
    <t>Namita Devi</t>
  </si>
  <si>
    <t>Bpa.nrhm.darrang.patharighat @gmail.com</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</si>
  <si>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</si>
  <si>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sz val="11"/>
        <color theme="1"/>
        <rFont val="Arial Narrow"/>
        <family val="2"/>
      </rPr>
      <t>MICRO PLAN FORMAT</t>
    </r>
    <r>
      <rPr>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</si>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</sst>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3">
    <numFmt numFmtId="164" formatCode="[$-409]d/mmm/yy;@"/>
    <numFmt numFmtId="165" formatCode="dd/mm/yyyy;@"/>
    <numFmt numFmtId="166" formatCode="[$-14009]dd/mm/yyyy;@"/>
  </numFmts>
  <fonts count="4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u/>
      <sz val="11"/>
      <color theme="10"/>
      <name val="Calibri"/>
      <family val="2"/>
    </font>
    <font>
      <sz val="9"/>
      <name val="Arial Narrow"/>
      <family val="2"/>
    </font>
    <font>
      <sz val="10"/>
      <name val="Arial Narrow"/>
      <family val="2"/>
    </font>
    <font>
      <sz val="10"/>
      <color theme="1"/>
      <name val="Arial Narrow"/>
      <family val="2"/>
    </font>
    <font>
      <sz val="10"/>
      <color indexed="8"/>
      <name val="Arial"/>
      <family val="2"/>
    </font>
    <font>
      <sz val="10"/>
      <color theme="1"/>
      <name val="Arial"/>
      <family val="2"/>
    </font>
    <font>
      <b/>
      <sz val="10"/>
      <name val="Arial Narrow"/>
      <family val="2"/>
    </font>
    <font>
      <sz val="12"/>
      <color indexed="8"/>
      <name val="Calibri"/>
      <family val="2"/>
      <charset val="134"/>
    </font>
    <font>
      <sz val="11"/>
      <color indexed="8"/>
      <name val="Calibri"/>
      <family val="2"/>
      <charset val="134"/>
    </font>
    <font>
      <sz val="12"/>
      <color theme="1"/>
      <name val="Calibri"/>
      <family val="2"/>
      <scheme val="minor"/>
    </font>
    <font>
      <sz val="10"/>
      <color theme="1"/>
      <name val="Calibri"/>
      <family val="2"/>
      <scheme val="minor"/>
    </font>
    <font>
      <sz val="9"/>
      <color theme="1"/>
      <name val="Calibri"/>
      <family val="2"/>
      <scheme val="minor"/>
    </font>
    <font>
      <sz val="12"/>
      <name val="Arial Narrow"/>
      <family val="2"/>
    </font>
    <font>
      <sz val="11"/>
      <name val="Arial Narrow"/>
      <family val="2"/>
    </font>
    <font>
      <sz val="11"/>
      <color theme="1"/>
      <name val="Times New Roman"/>
      <family val="1"/>
    </font>
    <font>
      <sz val="10"/>
      <color theme="1"/>
      <name val="Times New Roman"/>
      <family val="1"/>
    </font>
    <font>
      <b/>
      <sz val="11"/>
      <name val="Arial Narrow"/>
      <family val="2"/>
    </font>
    <font>
      <sz val="11"/>
      <color theme="1"/>
      <name val="Calibri"/>
      <family val="2"/>
      <charset val="134"/>
      <scheme val="minor"/>
    </font>
    <font>
      <sz val="8"/>
      <name val="Arial Narrow"/>
      <family val="2"/>
    </font>
    <font>
      <sz val="10"/>
      <name val="Arial"/>
      <family val="2"/>
    </font>
    <font>
      <b/>
      <sz val="10"/>
      <name val="Arial"/>
      <family val="2"/>
    </font>
    <font>
      <sz val="9"/>
      <name val="Arial"/>
      <family val="2"/>
    </font>
    <font>
      <sz val="11"/>
      <name val="Arial"/>
      <family val="2"/>
    </font>
    <font>
      <sz val="11"/>
      <name val="Calibri"/>
      <family val="2"/>
      <scheme val="minor"/>
    </font>
    <font>
      <sz val="8"/>
      <color theme="1"/>
      <name val="Calibri"/>
      <family val="2"/>
      <scheme val="minor"/>
    </font>
    <font>
      <sz val="12"/>
      <color theme="1"/>
      <name val="Arial Narrow"/>
      <family val="2"/>
    </font>
    <font>
      <sz val="14"/>
      <color theme="1"/>
      <name val="Calibri"/>
      <family val="2"/>
      <scheme val="minor"/>
    </font>
    <font>
      <sz val="14"/>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18" fillId="0" borderId="0" applyNumberFormat="0" applyFill="0" applyBorder="0" applyAlignment="0" applyProtection="0">
      <alignment vertical="top"/>
      <protection locked="0"/>
    </xf>
    <xf numFmtId="0" fontId="22" fillId="0" borderId="0"/>
  </cellStyleXfs>
  <cellXfs count="28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1" applyFill="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19" fillId="0" borderId="1" xfId="2"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25" fillId="0" borderId="1" xfId="0" applyFont="1" applyBorder="1" applyAlignment="1" applyProtection="1">
      <protection locked="0"/>
    </xf>
    <xf numFmtId="0" fontId="26" fillId="0" borderId="1" xfId="0" applyFont="1" applyBorder="1" applyAlignment="1" applyProtection="1">
      <protection locked="0"/>
    </xf>
    <xf numFmtId="0" fontId="25" fillId="0" borderId="1" xfId="0" applyFont="1" applyBorder="1" applyAlignment="1" applyProtection="1">
      <alignment horizontal="left" vertical="top"/>
      <protection locked="0"/>
    </xf>
    <xf numFmtId="0" fontId="27" fillId="0" borderId="1" xfId="0" applyFont="1" applyBorder="1" applyAlignment="1" applyProtection="1">
      <alignment horizontal="left" vertical="top"/>
      <protection locked="0"/>
    </xf>
    <xf numFmtId="0" fontId="25" fillId="0" borderId="2" xfId="0" applyFont="1" applyBorder="1" applyAlignment="1" applyProtection="1">
      <protection locked="0"/>
    </xf>
    <xf numFmtId="0" fontId="25" fillId="0" borderId="1" xfId="0" applyFont="1" applyBorder="1" applyAlignment="1" applyProtection="1">
      <alignment horizontal="left"/>
      <protection locked="0"/>
    </xf>
    <xf numFmtId="0" fontId="26" fillId="0" borderId="1" xfId="0" applyFont="1" applyBorder="1" applyAlignment="1" applyProtection="1">
      <alignment horizontal="left"/>
      <protection locked="0"/>
    </xf>
    <xf numFmtId="0" fontId="20" fillId="0" borderId="1" xfId="0" applyFont="1" applyBorder="1" applyAlignment="1" applyProtection="1">
      <alignment horizontal="center" vertical="center"/>
      <protection locked="0"/>
    </xf>
    <xf numFmtId="0" fontId="20" fillId="0" borderId="1" xfId="2" applyFont="1"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protection locked="0"/>
    </xf>
    <xf numFmtId="165" fontId="3"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left"/>
      <protection locked="0"/>
    </xf>
    <xf numFmtId="14" fontId="0" fillId="0" borderId="1" xfId="0" applyNumberFormat="1" applyBorder="1" applyProtection="1">
      <protection locked="0"/>
    </xf>
    <xf numFmtId="0" fontId="26" fillId="0" borderId="1" xfId="0" applyFont="1" applyBorder="1" applyAlignment="1" applyProtection="1">
      <alignment horizontal="left" vertical="top"/>
      <protection locked="0"/>
    </xf>
    <xf numFmtId="14" fontId="0" fillId="0" borderId="1" xfId="0" applyNumberFormat="1" applyBorder="1" applyAlignment="1" applyProtection="1">
      <alignment horizontal="center"/>
      <protection locked="0"/>
    </xf>
    <xf numFmtId="0" fontId="25" fillId="0" borderId="1" xfId="0" applyFont="1" applyFill="1" applyBorder="1" applyAlignment="1" applyProtection="1">
      <protection locked="0"/>
    </xf>
    <xf numFmtId="164" fontId="3" fillId="0" borderId="1" xfId="0" applyNumberFormat="1" applyFont="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0" fillId="0" borderId="1" xfId="0" applyNumberFormat="1" applyBorder="1" applyAlignment="1" applyProtection="1">
      <alignment horizontal="center"/>
      <protection locked="0"/>
    </xf>
    <xf numFmtId="0" fontId="29" fillId="0" borderId="1" xfId="0" applyFont="1" applyBorder="1" applyProtection="1">
      <protection locked="0"/>
    </xf>
    <xf numFmtId="14" fontId="0" fillId="10" borderId="1" xfId="0" applyNumberFormat="1" applyFill="1" applyBorder="1" applyProtection="1">
      <protection locked="0"/>
    </xf>
    <xf numFmtId="0" fontId="3" fillId="0" borderId="1" xfId="0" applyFont="1" applyBorder="1" applyAlignment="1" applyProtection="1">
      <alignment vertical="center" wrapText="1"/>
      <protection locked="0"/>
    </xf>
    <xf numFmtId="0" fontId="3" fillId="10" borderId="1" xfId="0" applyFont="1" applyFill="1" applyBorder="1" applyAlignment="1" applyProtection="1">
      <alignment horizontal="left" vertical="center" wrapText="1"/>
      <protection locked="0"/>
    </xf>
    <xf numFmtId="0" fontId="0" fillId="0" borderId="1" xfId="0" applyBorder="1" applyAlignment="1" applyProtection="1">
      <alignment horizontal="left"/>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66" fontId="3" fillId="0" borderId="1" xfId="0" applyNumberFormat="1" applyFont="1" applyBorder="1" applyAlignment="1" applyProtection="1">
      <alignment horizontal="left" vertical="center" wrapText="1"/>
      <protection locked="0"/>
    </xf>
    <xf numFmtId="0" fontId="3" fillId="0" borderId="0" xfId="0" applyFont="1" applyAlignment="1">
      <alignment horizontal="center"/>
    </xf>
    <xf numFmtId="0" fontId="21" fillId="0" borderId="1" xfId="0" applyFont="1" applyBorder="1" applyAlignment="1" applyProtection="1">
      <alignment horizontal="center"/>
      <protection locked="0"/>
    </xf>
    <xf numFmtId="0" fontId="2" fillId="0" borderId="0" xfId="0" applyFont="1" applyFill="1" applyBorder="1" applyAlignment="1">
      <alignment horizontal="left" vertical="center" wrapText="1"/>
    </xf>
    <xf numFmtId="0" fontId="1" fillId="3" borderId="1" xfId="0" applyFont="1" applyFill="1" applyBorder="1" applyAlignment="1">
      <alignment horizontal="left" vertical="center"/>
    </xf>
    <xf numFmtId="0" fontId="3" fillId="0" borderId="0" xfId="0" applyFont="1" applyAlignment="1">
      <alignment horizontal="left"/>
    </xf>
    <xf numFmtId="165" fontId="3" fillId="0" borderId="1" xfId="0" applyNumberFormat="1" applyFont="1" applyBorder="1" applyAlignment="1" applyProtection="1">
      <alignment horizontal="left" vertical="center" wrapText="1"/>
      <protection locked="0"/>
    </xf>
    <xf numFmtId="14" fontId="0" fillId="0" borderId="1" xfId="0" applyNumberFormat="1" applyBorder="1" applyAlignment="1" applyProtection="1">
      <alignment horizontal="left"/>
      <protection locked="0"/>
    </xf>
    <xf numFmtId="0" fontId="25" fillId="0" borderId="1" xfId="0" applyFont="1" applyBorder="1" applyAlignment="1" applyProtection="1">
      <alignment horizontal="center"/>
      <protection locked="0"/>
    </xf>
    <xf numFmtId="0" fontId="25" fillId="0" borderId="1" xfId="0" applyFont="1" applyBorder="1" applyAlignment="1" applyProtection="1">
      <alignment horizontal="center" vertical="center"/>
      <protection locked="0"/>
    </xf>
    <xf numFmtId="14" fontId="0" fillId="10" borderId="1" xfId="0" applyNumberFormat="1" applyFill="1" applyBorder="1" applyAlignment="1" applyProtection="1">
      <alignment horizontal="left"/>
      <protection locked="0"/>
    </xf>
    <xf numFmtId="0" fontId="28" fillId="0" borderId="1" xfId="0" applyFont="1" applyBorder="1" applyAlignment="1" applyProtection="1">
      <alignment horizontal="left"/>
      <protection locked="0"/>
    </xf>
    <xf numFmtId="0" fontId="30"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25" fillId="0" borderId="1" xfId="0" applyFont="1" applyBorder="1" applyAlignment="1" applyProtection="1">
      <alignment horizontal="right"/>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2" fillId="0" borderId="1" xfId="0" applyFont="1" applyBorder="1" applyAlignment="1" applyProtection="1">
      <alignment wrapText="1"/>
      <protection locked="0"/>
    </xf>
    <xf numFmtId="0" fontId="32" fillId="0" borderId="1" xfId="0" applyFont="1" applyBorder="1" applyAlignment="1" applyProtection="1">
      <alignment horizontal="center" vertical="center" wrapText="1"/>
      <protection locked="0"/>
    </xf>
    <xf numFmtId="0" fontId="33" fillId="0" borderId="1" xfId="0" applyFont="1" applyBorder="1" applyAlignment="1" applyProtection="1">
      <alignment wrapText="1"/>
      <protection locked="0"/>
    </xf>
    <xf numFmtId="0" fontId="32" fillId="0" borderId="1" xfId="0" applyFont="1" applyBorder="1" applyAlignment="1" applyProtection="1">
      <alignment horizontal="center" wrapText="1"/>
      <protection locked="0"/>
    </xf>
    <xf numFmtId="0" fontId="32" fillId="0" borderId="1" xfId="0" applyFont="1" applyBorder="1" applyAlignment="1" applyProtection="1">
      <alignment horizontal="left" wrapText="1"/>
      <protection locked="0"/>
    </xf>
    <xf numFmtId="0" fontId="20" fillId="0" borderId="1" xfId="0" applyFont="1" applyFill="1" applyBorder="1" applyAlignment="1" applyProtection="1">
      <alignment vertical="center"/>
      <protection locked="0"/>
    </xf>
    <xf numFmtId="0" fontId="34"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left" vertical="center"/>
      <protection locked="0"/>
    </xf>
    <xf numFmtId="0" fontId="24" fillId="0" borderId="1" xfId="0" applyFont="1" applyFill="1" applyBorder="1" applyAlignment="1" applyProtection="1">
      <alignment vertical="center"/>
      <protection locked="0"/>
    </xf>
    <xf numFmtId="0" fontId="21" fillId="0" borderId="1" xfId="0" quotePrefix="1" applyFont="1" applyBorder="1" applyAlignment="1" applyProtection="1">
      <alignment horizontal="right"/>
      <protection locked="0"/>
    </xf>
    <xf numFmtId="1" fontId="3" fillId="0" borderId="1" xfId="0" applyNumberFormat="1" applyFont="1" applyBorder="1" applyAlignment="1" applyProtection="1">
      <alignment horizontal="right" vertical="center" wrapText="1"/>
      <protection locked="0"/>
    </xf>
    <xf numFmtId="0" fontId="0" fillId="0" borderId="1" xfId="0" applyBorder="1" applyAlignment="1" applyProtection="1">
      <alignment horizontal="right"/>
      <protection locked="0"/>
    </xf>
    <xf numFmtId="0" fontId="35" fillId="0" borderId="1" xfId="0" applyFont="1" applyBorder="1" applyAlignment="1" applyProtection="1">
      <alignment horizontal="left" vertical="top"/>
      <protection locked="0"/>
    </xf>
    <xf numFmtId="0" fontId="32" fillId="0" borderId="1" xfId="0" applyFont="1" applyBorder="1" applyAlignment="1" applyProtection="1">
      <alignment horizontal="right" wrapText="1"/>
      <protection locked="0"/>
    </xf>
    <xf numFmtId="0" fontId="36" fillId="0" borderId="1" xfId="0" applyFont="1" applyFill="1" applyBorder="1" applyAlignment="1" applyProtection="1">
      <alignment horizontal="center" vertical="center"/>
      <protection locked="0"/>
    </xf>
    <xf numFmtId="0" fontId="0" fillId="0" borderId="1" xfId="0" applyBorder="1" applyAlignment="1" applyProtection="1">
      <protection locked="0"/>
    </xf>
    <xf numFmtId="1" fontId="3" fillId="0" borderId="1" xfId="0" applyNumberFormat="1" applyFont="1" applyBorder="1" applyAlignment="1" applyProtection="1">
      <alignment vertical="center" wrapText="1"/>
      <protection locked="0"/>
    </xf>
    <xf numFmtId="0" fontId="21" fillId="0" borderId="1" xfId="0" quotePrefix="1" applyFont="1" applyBorder="1" applyAlignment="1" applyProtection="1">
      <protection locked="0"/>
    </xf>
    <xf numFmtId="0" fontId="27" fillId="0" borderId="1" xfId="0" applyFont="1" applyBorder="1" applyAlignment="1" applyProtection="1">
      <alignment horizontal="left" vertical="center"/>
      <protection locked="0"/>
    </xf>
    <xf numFmtId="0" fontId="25" fillId="0" borderId="1" xfId="0" applyFont="1" applyBorder="1" applyAlignment="1" applyProtection="1">
      <alignment vertical="center"/>
      <protection locked="0"/>
    </xf>
    <xf numFmtId="0" fontId="26" fillId="0" borderId="1" xfId="0" applyFont="1" applyBorder="1" applyAlignment="1" applyProtection="1">
      <alignment horizontal="left" vertical="center"/>
      <protection locked="0"/>
    </xf>
    <xf numFmtId="0" fontId="26" fillId="0" borderId="1" xfId="0" applyFont="1" applyBorder="1" applyAlignment="1" applyProtection="1">
      <alignment vertical="center"/>
      <protection locked="0"/>
    </xf>
    <xf numFmtId="0" fontId="33" fillId="10" borderId="1" xfId="0" applyFont="1" applyFill="1" applyBorder="1" applyAlignment="1" applyProtection="1">
      <alignment wrapText="1"/>
      <protection locked="0"/>
    </xf>
    <xf numFmtId="0" fontId="23" fillId="0" borderId="1" xfId="0" applyFont="1" applyFill="1" applyBorder="1" applyAlignment="1" applyProtection="1">
      <alignment horizontal="right"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7" fillId="10" borderId="1" xfId="0" applyFont="1" applyFill="1" applyBorder="1" applyAlignment="1" applyProtection="1">
      <alignment vertical="center" wrapText="1"/>
      <protection locked="0"/>
    </xf>
    <xf numFmtId="0" fontId="38" fillId="10" borderId="1" xfId="0" applyFont="1" applyFill="1" applyBorder="1" applyAlignment="1" applyProtection="1">
      <alignment horizontal="center" vertical="center"/>
      <protection locked="0"/>
    </xf>
    <xf numFmtId="0" fontId="37" fillId="10" borderId="1" xfId="0" applyFont="1" applyFill="1" applyBorder="1" applyAlignment="1" applyProtection="1">
      <alignment vertical="center"/>
      <protection locked="0"/>
    </xf>
    <xf numFmtId="0" fontId="37" fillId="10" borderId="7" xfId="0" applyFont="1" applyFill="1" applyBorder="1" applyAlignment="1" applyProtection="1">
      <alignment vertical="center"/>
      <protection locked="0"/>
    </xf>
    <xf numFmtId="0" fontId="38" fillId="10" borderId="7" xfId="0" applyFont="1" applyFill="1" applyBorder="1" applyAlignment="1" applyProtection="1">
      <alignment horizontal="center" vertical="center"/>
      <protection locked="0"/>
    </xf>
    <xf numFmtId="0" fontId="37" fillId="0" borderId="7" xfId="0" applyFont="1" applyBorder="1" applyAlignment="1" applyProtection="1">
      <alignment vertical="center"/>
      <protection locked="0"/>
    </xf>
    <xf numFmtId="0" fontId="38" fillId="0" borderId="7" xfId="0" applyFont="1" applyFill="1" applyBorder="1" applyAlignment="1" applyProtection="1">
      <alignment horizontal="center" vertical="center"/>
      <protection locked="0"/>
    </xf>
    <xf numFmtId="0" fontId="37" fillId="0" borderId="1" xfId="0" applyFont="1" applyBorder="1" applyAlignment="1" applyProtection="1">
      <alignment vertical="center"/>
      <protection locked="0"/>
    </xf>
    <xf numFmtId="0" fontId="38" fillId="0" borderId="1" xfId="0" applyFont="1" applyFill="1" applyBorder="1" applyAlignment="1" applyProtection="1">
      <alignment horizontal="center" vertical="center"/>
      <protection locked="0"/>
    </xf>
    <xf numFmtId="1" fontId="37" fillId="0" borderId="1" xfId="0" applyNumberFormat="1" applyFont="1" applyFill="1" applyBorder="1" applyAlignment="1" applyProtection="1">
      <alignment horizontal="center" wrapText="1"/>
      <protection locked="0"/>
    </xf>
    <xf numFmtId="0" fontId="37"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7" fillId="0" borderId="1" xfId="0" applyFont="1" applyBorder="1" applyAlignment="1" applyProtection="1">
      <alignment horizontal="center" vertical="center" wrapText="1"/>
      <protection locked="0"/>
    </xf>
    <xf numFmtId="1" fontId="37" fillId="0" borderId="1" xfId="0" applyNumberFormat="1" applyFont="1" applyFill="1" applyBorder="1" applyAlignment="1" applyProtection="1">
      <alignment horizontal="center"/>
      <protection locked="0"/>
    </xf>
    <xf numFmtId="0" fontId="39" fillId="0" borderId="1" xfId="0" applyFont="1" applyBorder="1" applyAlignment="1" applyProtection="1">
      <alignment horizontal="left" vertical="center"/>
      <protection locked="0"/>
    </xf>
    <xf numFmtId="0" fontId="37" fillId="0" borderId="1" xfId="0" applyFont="1" applyBorder="1" applyAlignment="1" applyProtection="1">
      <alignment horizontal="center" vertical="center"/>
      <protection locked="0"/>
    </xf>
    <xf numFmtId="0" fontId="37" fillId="0" borderId="1" xfId="0" applyFont="1" applyFill="1" applyBorder="1" applyAlignment="1" applyProtection="1">
      <alignment vertical="center"/>
      <protection locked="0"/>
    </xf>
    <xf numFmtId="1" fontId="37" fillId="0" borderId="1" xfId="0" applyNumberFormat="1" applyFont="1" applyFill="1" applyBorder="1" applyAlignment="1" applyProtection="1">
      <alignment horizontal="center" vertical="center"/>
      <protection locked="0"/>
    </xf>
    <xf numFmtId="1" fontId="37" fillId="0" borderId="7" xfId="0" applyNumberFormat="1" applyFont="1" applyFill="1" applyBorder="1" applyAlignment="1" applyProtection="1">
      <alignment horizontal="center"/>
      <protection locked="0"/>
    </xf>
    <xf numFmtId="0" fontId="37" fillId="0" borderId="7" xfId="0" applyFont="1" applyBorder="1" applyAlignment="1" applyProtection="1">
      <alignment horizontal="left" vertical="center" wrapText="1"/>
      <protection locked="0"/>
    </xf>
    <xf numFmtId="0" fontId="39" fillId="0" borderId="7" xfId="0" applyFont="1" applyBorder="1" applyAlignment="1" applyProtection="1">
      <alignment horizontal="left" vertical="center"/>
      <protection locked="0"/>
    </xf>
    <xf numFmtId="0" fontId="37" fillId="0" borderId="7" xfId="0" applyFont="1" applyBorder="1" applyAlignment="1" applyProtection="1">
      <alignment horizontal="center" vertical="center"/>
      <protection locked="0"/>
    </xf>
    <xf numFmtId="1" fontId="23" fillId="0" borderId="7" xfId="0" applyNumberFormat="1" applyFont="1" applyFill="1" applyBorder="1" applyAlignment="1" applyProtection="1">
      <alignment horizontal="center"/>
      <protection locked="0"/>
    </xf>
    <xf numFmtId="0" fontId="37" fillId="0" borderId="7"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1" fontId="23" fillId="0" borderId="1" xfId="0" applyNumberFormat="1" applyFont="1" applyFill="1" applyBorder="1" applyAlignment="1" applyProtection="1">
      <alignment horizontal="center"/>
      <protection locked="0"/>
    </xf>
    <xf numFmtId="0" fontId="35" fillId="0" borderId="1" xfId="0" applyFont="1" applyBorder="1" applyAlignment="1" applyProtection="1">
      <alignment horizontal="left" vertical="center"/>
      <protection locked="0"/>
    </xf>
    <xf numFmtId="0" fontId="26" fillId="0" borderId="2" xfId="0" applyFont="1" applyBorder="1" applyAlignment="1" applyProtection="1">
      <protection locked="0"/>
    </xf>
    <xf numFmtId="0" fontId="0" fillId="0" borderId="1" xfId="0" applyBorder="1" applyAlignment="1" applyProtection="1">
      <alignment horizontal="center" vertical="center"/>
      <protection locked="0"/>
    </xf>
    <xf numFmtId="0" fontId="40" fillId="0" borderId="1" xfId="0" applyFont="1" applyFill="1" applyBorder="1" applyAlignment="1" applyProtection="1">
      <alignment wrapText="1"/>
      <protection locked="0"/>
    </xf>
    <xf numFmtId="0" fontId="41" fillId="0" borderId="1" xfId="0" applyFont="1" applyFill="1" applyBorder="1" applyAlignment="1" applyProtection="1">
      <alignment horizontal="center" vertical="center"/>
      <protection locked="0"/>
    </xf>
    <xf numFmtId="0" fontId="32" fillId="0" borderId="1" xfId="0" applyFont="1" applyBorder="1" applyAlignment="1" applyProtection="1">
      <alignment horizontal="right" vertical="center" wrapText="1"/>
      <protection locked="0"/>
    </xf>
    <xf numFmtId="0" fontId="3" fillId="0" borderId="2" xfId="0" applyFont="1" applyBorder="1" applyAlignment="1" applyProtection="1">
      <alignment horizontal="center" vertical="center" wrapText="1"/>
      <protection locked="0"/>
    </xf>
    <xf numFmtId="0" fontId="29" fillId="0" borderId="7" xfId="0" applyFont="1" applyBorder="1" applyProtection="1">
      <protection locked="0"/>
    </xf>
    <xf numFmtId="0" fontId="42" fillId="0" borderId="7" xfId="0" applyFont="1" applyBorder="1" applyProtection="1">
      <protection locked="0"/>
    </xf>
    <xf numFmtId="0" fontId="30" fillId="0" borderId="1" xfId="0" applyFont="1" applyFill="1" applyBorder="1" applyAlignment="1" applyProtection="1">
      <alignment horizontal="center" vertical="center"/>
      <protection locked="0"/>
    </xf>
    <xf numFmtId="0" fontId="30" fillId="0" borderId="1" xfId="0" applyFont="1" applyFill="1" applyBorder="1" applyAlignment="1">
      <alignment horizontal="center" vertical="center"/>
    </xf>
    <xf numFmtId="0" fontId="20" fillId="0" borderId="1" xfId="0" applyFont="1" applyFill="1" applyBorder="1" applyAlignment="1" applyProtection="1">
      <alignment horizontal="center" vertical="center"/>
      <protection locked="0"/>
    </xf>
    <xf numFmtId="49" fontId="30" fillId="0" borderId="1" xfId="0" applyNumberFormat="1" applyFont="1" applyFill="1" applyBorder="1" applyAlignment="1">
      <alignment horizontal="center" vertical="center"/>
    </xf>
    <xf numFmtId="0" fontId="0" fillId="0" borderId="1" xfId="0" applyFill="1" applyBorder="1" applyAlignment="1" applyProtection="1">
      <alignment horizontal="left" vertical="center"/>
      <protection locked="0"/>
    </xf>
    <xf numFmtId="0" fontId="0" fillId="0" borderId="1" xfId="0" applyFill="1" applyBorder="1" applyProtection="1">
      <protection locked="0"/>
    </xf>
    <xf numFmtId="0" fontId="0" fillId="0" borderId="1" xfId="0"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14" fontId="0" fillId="0" borderId="1" xfId="0" applyNumberFormat="1" applyBorder="1" applyAlignment="1" applyProtection="1">
      <alignment horizontal="left" vertical="center"/>
      <protection locked="0"/>
    </xf>
    <xf numFmtId="0" fontId="27" fillId="0" borderId="1" xfId="0" applyFont="1" applyBorder="1" applyProtection="1">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shrinkToFit="1"/>
      <protection locked="0"/>
    </xf>
    <xf numFmtId="0" fontId="27" fillId="0" borderId="11" xfId="0" applyFont="1" applyFill="1" applyBorder="1" applyProtection="1">
      <protection locked="0"/>
    </xf>
    <xf numFmtId="0" fontId="27" fillId="0" borderId="0" xfId="0" applyFont="1" applyAlignment="1" applyProtection="1">
      <alignment horizontal="center" vertical="center"/>
      <protection locked="0"/>
    </xf>
    <xf numFmtId="0" fontId="27" fillId="0" borderId="11" xfId="0" applyFont="1" applyFill="1" applyBorder="1" applyAlignment="1" applyProtection="1">
      <alignment horizontal="left" vertical="center"/>
      <protection locked="0"/>
    </xf>
    <xf numFmtId="49" fontId="27" fillId="0" borderId="1" xfId="0" applyNumberFormat="1" applyFont="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3" fillId="0" borderId="1" xfId="0" applyFont="1" applyBorder="1" applyAlignment="1" applyProtection="1">
      <alignment horizontal="left" vertical="center" wrapText="1"/>
      <protection locked="0"/>
    </xf>
    <xf numFmtId="1" fontId="43" fillId="0" borderId="1" xfId="0" applyNumberFormat="1" applyFont="1" applyBorder="1" applyAlignment="1" applyProtection="1">
      <alignment horizontal="center" vertical="center" wrapText="1"/>
      <protection locked="0"/>
    </xf>
    <xf numFmtId="0" fontId="27" fillId="0" borderId="1" xfId="0" applyFont="1" applyFill="1" applyBorder="1" applyProtection="1">
      <protection locked="0"/>
    </xf>
    <xf numFmtId="0" fontId="27" fillId="0" borderId="0" xfId="0" applyFont="1" applyFill="1" applyAlignment="1" applyProtection="1">
      <alignment horizontal="left"/>
      <protection locked="0"/>
    </xf>
    <xf numFmtId="0" fontId="27" fillId="0" borderId="0" xfId="0" applyFont="1" applyFill="1" applyAlignment="1" applyProtection="1">
      <alignment horizontal="center"/>
      <protection locked="0"/>
    </xf>
    <xf numFmtId="0" fontId="43" fillId="0" borderId="0" xfId="0" applyFont="1" applyAlignment="1" applyProtection="1">
      <alignment horizontal="center" vertical="center"/>
      <protection locked="0"/>
    </xf>
    <xf numFmtId="0" fontId="43" fillId="0" borderId="0" xfId="0" applyFont="1" applyProtection="1">
      <protection locked="0"/>
    </xf>
    <xf numFmtId="0" fontId="43" fillId="0" borderId="1" xfId="0" applyFont="1" applyBorder="1" applyAlignment="1" applyProtection="1">
      <alignment horizontal="center" vertical="center" wrapText="1"/>
      <protection locked="0"/>
    </xf>
    <xf numFmtId="49" fontId="27" fillId="0" borderId="1" xfId="0" applyNumberFormat="1" applyFont="1" applyFill="1" applyBorder="1" applyProtection="1">
      <protection locked="0"/>
    </xf>
    <xf numFmtId="0" fontId="3" fillId="0" borderId="1" xfId="0" applyFont="1" applyBorder="1" applyProtection="1">
      <protection locked="0"/>
    </xf>
    <xf numFmtId="0" fontId="0" fillId="0" borderId="1" xfId="0" applyBorder="1" applyAlignment="1" applyProtection="1">
      <alignment vertical="top" wrapText="1"/>
      <protection locked="0"/>
    </xf>
    <xf numFmtId="0" fontId="44" fillId="0" borderId="1" xfId="0" applyFont="1" applyBorder="1" applyProtection="1">
      <protection locked="0"/>
    </xf>
    <xf numFmtId="0" fontId="45" fillId="0" borderId="1" xfId="0"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8"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37"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7" fillId="0" borderId="1" xfId="0"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Hyperlink" xfId="1" builtinId="8"/>
    <cellStyle name="Normal" xfId="0" builtinId="0"/>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l.p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C31" sqref="C3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21" t="s">
        <v>118</v>
      </c>
      <c r="B1" s="221"/>
      <c r="C1" s="221"/>
      <c r="D1" s="221"/>
      <c r="E1" s="221"/>
      <c r="F1" s="221"/>
      <c r="G1" s="221"/>
      <c r="H1" s="221"/>
      <c r="I1" s="221"/>
      <c r="J1" s="221"/>
      <c r="K1" s="221"/>
      <c r="L1" s="221"/>
      <c r="M1" s="221"/>
    </row>
    <row r="2" spans="1:14">
      <c r="A2" s="222" t="s">
        <v>0</v>
      </c>
      <c r="B2" s="222"/>
      <c r="C2" s="224" t="s">
        <v>72</v>
      </c>
      <c r="D2" s="225"/>
      <c r="E2" s="2" t="s">
        <v>1</v>
      </c>
      <c r="F2" s="236" t="s">
        <v>73</v>
      </c>
      <c r="G2" s="236"/>
      <c r="H2" s="236"/>
      <c r="I2" s="236"/>
      <c r="J2" s="236"/>
      <c r="K2" s="234" t="s">
        <v>28</v>
      </c>
      <c r="L2" s="234"/>
      <c r="M2" s="37" t="s">
        <v>508</v>
      </c>
    </row>
    <row r="3" spans="1:14" ht="7.5" customHeight="1">
      <c r="A3" s="200"/>
      <c r="B3" s="200"/>
      <c r="C3" s="200"/>
      <c r="D3" s="200"/>
      <c r="E3" s="200"/>
      <c r="F3" s="199"/>
      <c r="G3" s="199"/>
      <c r="H3" s="199"/>
      <c r="I3" s="199"/>
      <c r="J3" s="199"/>
      <c r="K3" s="201"/>
      <c r="L3" s="201"/>
      <c r="M3" s="201"/>
    </row>
    <row r="4" spans="1:14">
      <c r="A4" s="230" t="s">
        <v>2</v>
      </c>
      <c r="B4" s="231"/>
      <c r="C4" s="231"/>
      <c r="D4" s="231"/>
      <c r="E4" s="232"/>
      <c r="F4" s="199"/>
      <c r="G4" s="199"/>
      <c r="H4" s="199"/>
      <c r="I4" s="202" t="s">
        <v>64</v>
      </c>
      <c r="J4" s="202"/>
      <c r="K4" s="202"/>
      <c r="L4" s="202"/>
      <c r="M4" s="202"/>
    </row>
    <row r="5" spans="1:14" ht="18.75" customHeight="1">
      <c r="A5" s="197" t="s">
        <v>4</v>
      </c>
      <c r="B5" s="197"/>
      <c r="C5" s="215" t="s">
        <v>509</v>
      </c>
      <c r="D5" s="233"/>
      <c r="E5" s="216"/>
      <c r="F5" s="199"/>
      <c r="G5" s="199"/>
      <c r="H5" s="199"/>
      <c r="I5" s="226" t="s">
        <v>5</v>
      </c>
      <c r="J5" s="226"/>
      <c r="K5" s="227"/>
      <c r="L5" s="229"/>
      <c r="M5" s="228"/>
    </row>
    <row r="6" spans="1:14" ht="18.75" customHeight="1">
      <c r="A6" s="198" t="s">
        <v>22</v>
      </c>
      <c r="B6" s="198"/>
      <c r="C6" s="38"/>
      <c r="D6" s="223">
        <v>9854947626</v>
      </c>
      <c r="E6" s="223"/>
      <c r="F6" s="199"/>
      <c r="G6" s="199"/>
      <c r="H6" s="199"/>
      <c r="I6" s="198" t="s">
        <v>22</v>
      </c>
      <c r="J6" s="198"/>
      <c r="K6" s="227"/>
      <c r="L6" s="228"/>
      <c r="M6" s="39"/>
    </row>
    <row r="7" spans="1:14">
      <c r="A7" s="196" t="s">
        <v>3</v>
      </c>
      <c r="B7" s="196"/>
      <c r="C7" s="196"/>
      <c r="D7" s="196"/>
      <c r="E7" s="196"/>
      <c r="F7" s="196"/>
      <c r="G7" s="196"/>
      <c r="H7" s="196"/>
      <c r="I7" s="196"/>
      <c r="J7" s="196"/>
      <c r="K7" s="196"/>
      <c r="L7" s="196"/>
      <c r="M7" s="196"/>
    </row>
    <row r="8" spans="1:14">
      <c r="A8" s="242" t="s">
        <v>25</v>
      </c>
      <c r="B8" s="243"/>
      <c r="C8" s="244"/>
      <c r="D8" s="3" t="s">
        <v>24</v>
      </c>
      <c r="E8" s="40">
        <v>260600201</v>
      </c>
      <c r="F8" s="206"/>
      <c r="G8" s="207"/>
      <c r="H8" s="207"/>
      <c r="I8" s="242" t="s">
        <v>26</v>
      </c>
      <c r="J8" s="243"/>
      <c r="K8" s="244"/>
      <c r="L8" s="3" t="s">
        <v>24</v>
      </c>
      <c r="M8" s="40">
        <v>260600202</v>
      </c>
    </row>
    <row r="9" spans="1:14">
      <c r="A9" s="211" t="s">
        <v>30</v>
      </c>
      <c r="B9" s="212"/>
      <c r="C9" s="6" t="s">
        <v>6</v>
      </c>
      <c r="D9" s="9" t="s">
        <v>12</v>
      </c>
      <c r="E9" s="5" t="s">
        <v>15</v>
      </c>
      <c r="F9" s="208"/>
      <c r="G9" s="209"/>
      <c r="H9" s="209"/>
      <c r="I9" s="211" t="s">
        <v>30</v>
      </c>
      <c r="J9" s="212"/>
      <c r="K9" s="6" t="s">
        <v>6</v>
      </c>
      <c r="L9" s="9" t="s">
        <v>12</v>
      </c>
      <c r="M9" s="5" t="s">
        <v>15</v>
      </c>
    </row>
    <row r="10" spans="1:14">
      <c r="A10" s="220" t="s">
        <v>510</v>
      </c>
      <c r="B10" s="220"/>
      <c r="C10" s="4" t="s">
        <v>18</v>
      </c>
      <c r="D10" s="38">
        <v>8011746382</v>
      </c>
      <c r="E10" s="51"/>
      <c r="F10" s="208"/>
      <c r="G10" s="209"/>
      <c r="H10" s="209"/>
      <c r="I10" s="213" t="s">
        <v>515</v>
      </c>
      <c r="J10" s="214"/>
      <c r="K10" s="4" t="s">
        <v>18</v>
      </c>
      <c r="L10" s="38">
        <v>9854407691</v>
      </c>
      <c r="M10" s="51"/>
    </row>
    <row r="11" spans="1:14">
      <c r="A11" s="220" t="s">
        <v>511</v>
      </c>
      <c r="B11" s="220"/>
      <c r="C11" s="4" t="s">
        <v>19</v>
      </c>
      <c r="D11" s="38">
        <v>9854402274</v>
      </c>
      <c r="E11" s="51"/>
      <c r="F11" s="208"/>
      <c r="G11" s="209"/>
      <c r="H11" s="209"/>
      <c r="I11" s="215" t="s">
        <v>516</v>
      </c>
      <c r="J11" s="216"/>
      <c r="K11" s="20" t="s">
        <v>18</v>
      </c>
      <c r="L11" s="38">
        <v>9854452772</v>
      </c>
      <c r="M11" s="51"/>
    </row>
    <row r="12" spans="1:14">
      <c r="A12" s="220" t="s">
        <v>512</v>
      </c>
      <c r="B12" s="220"/>
      <c r="C12" s="4" t="s">
        <v>20</v>
      </c>
      <c r="D12" s="38">
        <v>7002456327</v>
      </c>
      <c r="E12" s="51" t="s">
        <v>514</v>
      </c>
      <c r="F12" s="208"/>
      <c r="G12" s="209"/>
      <c r="H12" s="209"/>
      <c r="I12" s="213" t="s">
        <v>517</v>
      </c>
      <c r="J12" s="214"/>
      <c r="K12" s="4" t="s">
        <v>20</v>
      </c>
      <c r="L12" s="38">
        <v>9957381119</v>
      </c>
      <c r="M12" s="51"/>
    </row>
    <row r="13" spans="1:14">
      <c r="A13" s="220" t="s">
        <v>513</v>
      </c>
      <c r="B13" s="220"/>
      <c r="C13" s="4" t="s">
        <v>21</v>
      </c>
      <c r="D13" s="38">
        <v>9707248634</v>
      </c>
      <c r="E13" s="39"/>
      <c r="F13" s="208"/>
      <c r="G13" s="209"/>
      <c r="H13" s="209"/>
      <c r="I13" s="213" t="s">
        <v>518</v>
      </c>
      <c r="J13" s="214"/>
      <c r="K13" s="4" t="s">
        <v>21</v>
      </c>
      <c r="L13" s="38">
        <v>9707554859</v>
      </c>
      <c r="M13" s="39"/>
    </row>
    <row r="14" spans="1:14">
      <c r="A14" s="217" t="s">
        <v>23</v>
      </c>
      <c r="B14" s="218"/>
      <c r="C14" s="219"/>
      <c r="D14" s="240" t="s">
        <v>519</v>
      </c>
      <c r="E14" s="241"/>
      <c r="F14" s="208"/>
      <c r="G14" s="209"/>
      <c r="H14" s="209"/>
      <c r="I14" s="210"/>
      <c r="J14" s="210"/>
      <c r="K14" s="210"/>
      <c r="L14" s="210"/>
      <c r="M14" s="210"/>
      <c r="N14" s="8"/>
    </row>
    <row r="15" spans="1:14">
      <c r="A15" s="205"/>
      <c r="B15" s="205"/>
      <c r="C15" s="205"/>
      <c r="D15" s="205"/>
      <c r="E15" s="205"/>
      <c r="F15" s="205"/>
      <c r="G15" s="205"/>
      <c r="H15" s="205"/>
      <c r="I15" s="205"/>
      <c r="J15" s="205"/>
      <c r="K15" s="205"/>
      <c r="L15" s="205"/>
      <c r="M15" s="205"/>
    </row>
    <row r="16" spans="1:14">
      <c r="A16" s="204" t="s">
        <v>48</v>
      </c>
      <c r="B16" s="204"/>
      <c r="C16" s="204"/>
      <c r="D16" s="204"/>
      <c r="E16" s="204"/>
      <c r="F16" s="204"/>
      <c r="G16" s="204"/>
      <c r="H16" s="204"/>
      <c r="I16" s="204"/>
      <c r="J16" s="204"/>
      <c r="K16" s="204"/>
      <c r="L16" s="204"/>
      <c r="M16" s="204"/>
    </row>
    <row r="17" spans="1:13" ht="32.25" customHeight="1">
      <c r="A17" s="238" t="s">
        <v>60</v>
      </c>
      <c r="B17" s="238"/>
      <c r="C17" s="238"/>
      <c r="D17" s="238"/>
      <c r="E17" s="238"/>
      <c r="F17" s="238"/>
      <c r="G17" s="238"/>
      <c r="H17" s="238"/>
      <c r="I17" s="238"/>
      <c r="J17" s="238"/>
      <c r="K17" s="238"/>
      <c r="L17" s="238"/>
      <c r="M17" s="238"/>
    </row>
    <row r="18" spans="1:13">
      <c r="A18" s="203" t="s">
        <v>61</v>
      </c>
      <c r="B18" s="203"/>
      <c r="C18" s="203"/>
      <c r="D18" s="203"/>
      <c r="E18" s="203"/>
      <c r="F18" s="203"/>
      <c r="G18" s="203"/>
      <c r="H18" s="203"/>
      <c r="I18" s="203"/>
      <c r="J18" s="203"/>
      <c r="K18" s="203"/>
      <c r="L18" s="203"/>
      <c r="M18" s="203"/>
    </row>
    <row r="19" spans="1:13">
      <c r="A19" s="203" t="s">
        <v>49</v>
      </c>
      <c r="B19" s="203"/>
      <c r="C19" s="203"/>
      <c r="D19" s="203"/>
      <c r="E19" s="203"/>
      <c r="F19" s="203"/>
      <c r="G19" s="203"/>
      <c r="H19" s="203"/>
      <c r="I19" s="203"/>
      <c r="J19" s="203"/>
      <c r="K19" s="203"/>
      <c r="L19" s="203"/>
      <c r="M19" s="203"/>
    </row>
    <row r="20" spans="1:13">
      <c r="A20" s="203" t="s">
        <v>43</v>
      </c>
      <c r="B20" s="203"/>
      <c r="C20" s="203"/>
      <c r="D20" s="203"/>
      <c r="E20" s="203"/>
      <c r="F20" s="203"/>
      <c r="G20" s="203"/>
      <c r="H20" s="203"/>
      <c r="I20" s="203"/>
      <c r="J20" s="203"/>
      <c r="K20" s="203"/>
      <c r="L20" s="203"/>
      <c r="M20" s="203"/>
    </row>
    <row r="21" spans="1:13">
      <c r="A21" s="203" t="s">
        <v>50</v>
      </c>
      <c r="B21" s="203"/>
      <c r="C21" s="203"/>
      <c r="D21" s="203"/>
      <c r="E21" s="203"/>
      <c r="F21" s="203"/>
      <c r="G21" s="203"/>
      <c r="H21" s="203"/>
      <c r="I21" s="203"/>
      <c r="J21" s="203"/>
      <c r="K21" s="203"/>
      <c r="L21" s="203"/>
      <c r="M21" s="203"/>
    </row>
    <row r="22" spans="1:13">
      <c r="A22" s="203" t="s">
        <v>44</v>
      </c>
      <c r="B22" s="203"/>
      <c r="C22" s="203"/>
      <c r="D22" s="203"/>
      <c r="E22" s="203"/>
      <c r="F22" s="203"/>
      <c r="G22" s="203"/>
      <c r="H22" s="203"/>
      <c r="I22" s="203"/>
      <c r="J22" s="203"/>
      <c r="K22" s="203"/>
      <c r="L22" s="203"/>
      <c r="M22" s="203"/>
    </row>
    <row r="23" spans="1:13">
      <c r="A23" s="239" t="s">
        <v>53</v>
      </c>
      <c r="B23" s="239"/>
      <c r="C23" s="239"/>
      <c r="D23" s="239"/>
      <c r="E23" s="239"/>
      <c r="F23" s="239"/>
      <c r="G23" s="239"/>
      <c r="H23" s="239"/>
      <c r="I23" s="239"/>
      <c r="J23" s="239"/>
      <c r="K23" s="239"/>
      <c r="L23" s="239"/>
      <c r="M23" s="239"/>
    </row>
    <row r="24" spans="1:13">
      <c r="A24" s="203" t="s">
        <v>45</v>
      </c>
      <c r="B24" s="203"/>
      <c r="C24" s="203"/>
      <c r="D24" s="203"/>
      <c r="E24" s="203"/>
      <c r="F24" s="203"/>
      <c r="G24" s="203"/>
      <c r="H24" s="203"/>
      <c r="I24" s="203"/>
      <c r="J24" s="203"/>
      <c r="K24" s="203"/>
      <c r="L24" s="203"/>
      <c r="M24" s="203"/>
    </row>
    <row r="25" spans="1:13">
      <c r="A25" s="203" t="s">
        <v>46</v>
      </c>
      <c r="B25" s="203"/>
      <c r="C25" s="203"/>
      <c r="D25" s="203"/>
      <c r="E25" s="203"/>
      <c r="F25" s="203"/>
      <c r="G25" s="203"/>
      <c r="H25" s="203"/>
      <c r="I25" s="203"/>
      <c r="J25" s="203"/>
      <c r="K25" s="203"/>
      <c r="L25" s="203"/>
      <c r="M25" s="203"/>
    </row>
    <row r="26" spans="1:13">
      <c r="A26" s="203" t="s">
        <v>47</v>
      </c>
      <c r="B26" s="203"/>
      <c r="C26" s="203"/>
      <c r="D26" s="203"/>
      <c r="E26" s="203"/>
      <c r="F26" s="203"/>
      <c r="G26" s="203"/>
      <c r="H26" s="203"/>
      <c r="I26" s="203"/>
      <c r="J26" s="203"/>
      <c r="K26" s="203"/>
      <c r="L26" s="203"/>
      <c r="M26" s="203"/>
    </row>
    <row r="27" spans="1:13">
      <c r="A27" s="237" t="s">
        <v>51</v>
      </c>
      <c r="B27" s="237"/>
      <c r="C27" s="237"/>
      <c r="D27" s="237"/>
      <c r="E27" s="237"/>
      <c r="F27" s="237"/>
      <c r="G27" s="237"/>
      <c r="H27" s="237"/>
      <c r="I27" s="237"/>
      <c r="J27" s="237"/>
      <c r="K27" s="237"/>
      <c r="L27" s="237"/>
      <c r="M27" s="237"/>
    </row>
    <row r="28" spans="1:13">
      <c r="A28" s="203" t="s">
        <v>52</v>
      </c>
      <c r="B28" s="203"/>
      <c r="C28" s="203"/>
      <c r="D28" s="203"/>
      <c r="E28" s="203"/>
      <c r="F28" s="203"/>
      <c r="G28" s="203"/>
      <c r="H28" s="203"/>
      <c r="I28" s="203"/>
      <c r="J28" s="203"/>
      <c r="K28" s="203"/>
      <c r="L28" s="203"/>
      <c r="M28" s="203"/>
    </row>
    <row r="29" spans="1:13" ht="44.25" customHeight="1">
      <c r="A29" s="235" t="s">
        <v>62</v>
      </c>
      <c r="B29" s="235"/>
      <c r="C29" s="235"/>
      <c r="D29" s="235"/>
      <c r="E29" s="235"/>
      <c r="F29" s="235"/>
      <c r="G29" s="235"/>
      <c r="H29" s="235"/>
      <c r="I29" s="235"/>
      <c r="J29" s="235"/>
      <c r="K29" s="235"/>
      <c r="L29" s="235"/>
      <c r="M29" s="235"/>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D10:D13 K6:L6 L10:L13"/>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H5" activePane="bottomRight" state="frozen"/>
      <selection pane="topRight" activeCell="C1" sqref="C1"/>
      <selection pane="bottomLeft" activeCell="A5" sqref="A5"/>
      <selection pane="bottomRight" activeCell="K12" sqref="K12"/>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2" width="19.5703125" style="1" customWidth="1"/>
    <col min="13" max="13" width="19.5703125" style="86" customWidth="1"/>
    <col min="14" max="14" width="19.140625" style="1" customWidth="1"/>
    <col min="15" max="15" width="14.85546875" style="1" bestFit="1" customWidth="1"/>
    <col min="16" max="16" width="15.28515625" style="86" customWidth="1"/>
    <col min="17" max="17" width="11.5703125" style="1" bestFit="1" customWidth="1"/>
    <col min="18" max="18" width="17.5703125" style="1" customWidth="1"/>
    <col min="19" max="19" width="19.5703125" style="1" customWidth="1"/>
    <col min="20" max="20" width="11" style="1" bestFit="1" customWidth="1"/>
    <col min="21" max="16384" width="9.140625" style="1"/>
  </cols>
  <sheetData>
    <row r="1" spans="1:20" ht="51" customHeight="1">
      <c r="A1" s="247" t="s">
        <v>520</v>
      </c>
      <c r="B1" s="247"/>
      <c r="C1" s="247"/>
      <c r="D1" s="248"/>
      <c r="E1" s="248"/>
      <c r="F1" s="248"/>
      <c r="G1" s="248"/>
      <c r="H1" s="248"/>
      <c r="I1" s="248"/>
      <c r="J1" s="248"/>
      <c r="K1" s="248"/>
      <c r="L1" s="248"/>
      <c r="M1" s="248"/>
      <c r="N1" s="248"/>
      <c r="O1" s="248"/>
      <c r="P1" s="248"/>
      <c r="Q1" s="248"/>
      <c r="R1" s="248"/>
      <c r="S1" s="248"/>
    </row>
    <row r="2" spans="1:20" ht="16.5" customHeight="1">
      <c r="A2" s="251" t="s">
        <v>63</v>
      </c>
      <c r="B2" s="252"/>
      <c r="C2" s="252"/>
      <c r="D2" s="25">
        <v>43374</v>
      </c>
      <c r="E2" s="22"/>
      <c r="F2" s="22"/>
      <c r="G2" s="22"/>
      <c r="H2" s="22"/>
      <c r="I2" s="22"/>
      <c r="J2" s="22"/>
      <c r="K2" s="22"/>
      <c r="L2" s="22"/>
      <c r="M2" s="101"/>
      <c r="N2" s="22"/>
      <c r="O2" s="22"/>
      <c r="P2" s="101"/>
      <c r="Q2" s="22"/>
      <c r="R2" s="22"/>
      <c r="S2" s="22"/>
    </row>
    <row r="3" spans="1:20" ht="24" customHeight="1">
      <c r="A3" s="246" t="s">
        <v>14</v>
      </c>
      <c r="B3" s="249" t="s">
        <v>65</v>
      </c>
      <c r="C3" s="245" t="s">
        <v>7</v>
      </c>
      <c r="D3" s="245" t="s">
        <v>59</v>
      </c>
      <c r="E3" s="245" t="s">
        <v>16</v>
      </c>
      <c r="F3" s="253" t="s">
        <v>17</v>
      </c>
      <c r="G3" s="245" t="s">
        <v>8</v>
      </c>
      <c r="H3" s="245"/>
      <c r="I3" s="245"/>
      <c r="J3" s="245" t="s">
        <v>35</v>
      </c>
      <c r="K3" s="249" t="s">
        <v>37</v>
      </c>
      <c r="L3" s="249" t="s">
        <v>54</v>
      </c>
      <c r="M3" s="249" t="s">
        <v>55</v>
      </c>
      <c r="N3" s="249" t="s">
        <v>38</v>
      </c>
      <c r="O3" s="249" t="s">
        <v>39</v>
      </c>
      <c r="P3" s="246" t="s">
        <v>58</v>
      </c>
      <c r="Q3" s="245" t="s">
        <v>56</v>
      </c>
      <c r="R3" s="245" t="s">
        <v>36</v>
      </c>
      <c r="S3" s="245" t="s">
        <v>57</v>
      </c>
      <c r="T3" s="245" t="s">
        <v>13</v>
      </c>
    </row>
    <row r="4" spans="1:20" ht="25.5" customHeight="1">
      <c r="A4" s="246"/>
      <c r="B4" s="254"/>
      <c r="C4" s="245"/>
      <c r="D4" s="245"/>
      <c r="E4" s="245"/>
      <c r="F4" s="253"/>
      <c r="G4" s="15" t="s">
        <v>9</v>
      </c>
      <c r="H4" s="15" t="s">
        <v>10</v>
      </c>
      <c r="I4" s="11" t="s">
        <v>11</v>
      </c>
      <c r="J4" s="245"/>
      <c r="K4" s="250"/>
      <c r="L4" s="250"/>
      <c r="M4" s="250"/>
      <c r="N4" s="250"/>
      <c r="O4" s="250"/>
      <c r="P4" s="246"/>
      <c r="Q4" s="246"/>
      <c r="R4" s="245"/>
      <c r="S4" s="245"/>
      <c r="T4" s="245"/>
    </row>
    <row r="5" spans="1:20">
      <c r="A5" s="4">
        <v>1</v>
      </c>
      <c r="B5" s="98" t="s">
        <v>179</v>
      </c>
      <c r="C5" s="57" t="s">
        <v>130</v>
      </c>
      <c r="D5" s="18" t="s">
        <v>27</v>
      </c>
      <c r="E5" s="103"/>
      <c r="F5" s="52" t="s">
        <v>183</v>
      </c>
      <c r="G5" s="102">
        <v>15</v>
      </c>
      <c r="H5" s="102">
        <v>15</v>
      </c>
      <c r="I5" s="57">
        <v>30</v>
      </c>
      <c r="J5" s="116"/>
      <c r="K5" s="59"/>
      <c r="L5" s="59"/>
      <c r="M5" s="59"/>
      <c r="N5" s="60"/>
      <c r="O5" s="60"/>
      <c r="P5" s="92">
        <v>43374</v>
      </c>
      <c r="Q5" s="18" t="s">
        <v>79</v>
      </c>
      <c r="R5" s="18"/>
      <c r="S5" s="18" t="s">
        <v>113</v>
      </c>
      <c r="T5" s="18"/>
    </row>
    <row r="6" spans="1:20">
      <c r="A6" s="4">
        <v>2</v>
      </c>
      <c r="B6" s="98" t="s">
        <v>180</v>
      </c>
      <c r="C6" s="57" t="s">
        <v>131</v>
      </c>
      <c r="D6" s="18" t="s">
        <v>27</v>
      </c>
      <c r="E6" s="103"/>
      <c r="F6" s="52" t="s">
        <v>183</v>
      </c>
      <c r="G6" s="102">
        <v>16</v>
      </c>
      <c r="H6" s="102">
        <v>15</v>
      </c>
      <c r="I6" s="57">
        <v>31</v>
      </c>
      <c r="J6" s="116"/>
      <c r="K6" s="59"/>
      <c r="L6" s="59"/>
      <c r="M6" s="59"/>
      <c r="N6" s="60"/>
      <c r="O6" s="60"/>
      <c r="P6" s="92">
        <v>43374</v>
      </c>
      <c r="Q6" s="18" t="s">
        <v>79</v>
      </c>
      <c r="R6" s="18"/>
      <c r="S6" s="18" t="s">
        <v>113</v>
      </c>
      <c r="T6" s="18"/>
    </row>
    <row r="7" spans="1:20">
      <c r="A7" s="4">
        <v>3</v>
      </c>
      <c r="B7" s="98" t="s">
        <v>179</v>
      </c>
      <c r="C7" s="57" t="s">
        <v>132</v>
      </c>
      <c r="D7" s="18" t="s">
        <v>27</v>
      </c>
      <c r="E7" s="103"/>
      <c r="F7" s="52" t="s">
        <v>184</v>
      </c>
      <c r="G7" s="102">
        <v>97</v>
      </c>
      <c r="H7" s="102">
        <v>97</v>
      </c>
      <c r="I7" s="57">
        <v>194</v>
      </c>
      <c r="J7" s="116"/>
      <c r="K7" s="59"/>
      <c r="L7" s="59"/>
      <c r="M7" s="59"/>
      <c r="N7" s="60"/>
      <c r="O7" s="60"/>
      <c r="P7" s="92">
        <v>43376</v>
      </c>
      <c r="Q7" s="18" t="s">
        <v>80</v>
      </c>
      <c r="R7" s="18"/>
      <c r="S7" s="18" t="s">
        <v>113</v>
      </c>
      <c r="T7" s="18"/>
    </row>
    <row r="8" spans="1:20">
      <c r="A8" s="4">
        <v>4</v>
      </c>
      <c r="B8" s="98" t="s">
        <v>180</v>
      </c>
      <c r="C8" s="57" t="s">
        <v>133</v>
      </c>
      <c r="D8" s="18" t="s">
        <v>27</v>
      </c>
      <c r="E8" s="103"/>
      <c r="F8" s="52" t="s">
        <v>184</v>
      </c>
      <c r="G8" s="102">
        <v>21</v>
      </c>
      <c r="H8" s="102">
        <v>20</v>
      </c>
      <c r="I8" s="57">
        <v>41</v>
      </c>
      <c r="J8" s="116"/>
      <c r="K8" s="59"/>
      <c r="L8" s="59"/>
      <c r="M8" s="59"/>
      <c r="N8" s="60"/>
      <c r="O8" s="60"/>
      <c r="P8" s="92">
        <v>43376</v>
      </c>
      <c r="Q8" s="18" t="s">
        <v>80</v>
      </c>
      <c r="R8" s="18"/>
      <c r="S8" s="18" t="s">
        <v>113</v>
      </c>
      <c r="T8" s="18"/>
    </row>
    <row r="9" spans="1:20">
      <c r="A9" s="4">
        <v>5</v>
      </c>
      <c r="B9" s="98" t="s">
        <v>179</v>
      </c>
      <c r="C9" s="57" t="s">
        <v>132</v>
      </c>
      <c r="D9" s="18" t="s">
        <v>27</v>
      </c>
      <c r="E9" s="103"/>
      <c r="F9" s="52" t="s">
        <v>184</v>
      </c>
      <c r="G9" s="102">
        <v>97</v>
      </c>
      <c r="H9" s="102">
        <v>97</v>
      </c>
      <c r="I9" s="57">
        <v>194</v>
      </c>
      <c r="J9" s="116"/>
      <c r="K9" s="59"/>
      <c r="L9" s="59"/>
      <c r="M9" s="59"/>
      <c r="N9" s="60"/>
      <c r="O9" s="60"/>
      <c r="P9" s="92">
        <v>43377</v>
      </c>
      <c r="Q9" s="18" t="s">
        <v>187</v>
      </c>
      <c r="R9" s="18"/>
      <c r="S9" s="18" t="s">
        <v>113</v>
      </c>
      <c r="T9" s="18"/>
    </row>
    <row r="10" spans="1:20">
      <c r="A10" s="4">
        <v>6</v>
      </c>
      <c r="B10" s="98" t="s">
        <v>180</v>
      </c>
      <c r="C10" s="57" t="s">
        <v>134</v>
      </c>
      <c r="D10" s="18" t="s">
        <v>27</v>
      </c>
      <c r="E10" s="103"/>
      <c r="F10" s="52" t="s">
        <v>185</v>
      </c>
      <c r="G10" s="102">
        <v>16</v>
      </c>
      <c r="H10" s="102">
        <v>15</v>
      </c>
      <c r="I10" s="57">
        <v>31</v>
      </c>
      <c r="J10" s="116"/>
      <c r="K10" s="59"/>
      <c r="L10" s="59"/>
      <c r="M10" s="59"/>
      <c r="N10" s="60"/>
      <c r="O10" s="60"/>
      <c r="P10" s="92">
        <v>43377</v>
      </c>
      <c r="Q10" s="18" t="s">
        <v>187</v>
      </c>
      <c r="R10" s="18"/>
      <c r="S10" s="18" t="s">
        <v>113</v>
      </c>
      <c r="T10" s="18"/>
    </row>
    <row r="11" spans="1:20">
      <c r="A11" s="4">
        <v>7</v>
      </c>
      <c r="B11" s="98" t="s">
        <v>179</v>
      </c>
      <c r="C11" s="57" t="s">
        <v>135</v>
      </c>
      <c r="D11" s="18" t="s">
        <v>27</v>
      </c>
      <c r="E11" s="103"/>
      <c r="F11" s="52" t="s">
        <v>183</v>
      </c>
      <c r="G11" s="102">
        <v>30</v>
      </c>
      <c r="H11" s="102">
        <v>29</v>
      </c>
      <c r="I11" s="57">
        <v>59</v>
      </c>
      <c r="J11" s="116"/>
      <c r="K11" s="59"/>
      <c r="L11" s="59"/>
      <c r="M11" s="59"/>
      <c r="N11" s="60"/>
      <c r="O11" s="60"/>
      <c r="P11" s="92">
        <v>43378</v>
      </c>
      <c r="Q11" s="18" t="s">
        <v>78</v>
      </c>
      <c r="R11" s="18"/>
      <c r="S11" s="18" t="s">
        <v>113</v>
      </c>
      <c r="T11" s="18"/>
    </row>
    <row r="12" spans="1:20">
      <c r="A12" s="4">
        <v>8</v>
      </c>
      <c r="B12" s="98" t="s">
        <v>180</v>
      </c>
      <c r="C12" s="57" t="s">
        <v>136</v>
      </c>
      <c r="D12" s="18" t="s">
        <v>27</v>
      </c>
      <c r="E12" s="103"/>
      <c r="F12" s="52" t="s">
        <v>183</v>
      </c>
      <c r="G12" s="102">
        <v>17</v>
      </c>
      <c r="H12" s="102">
        <v>17</v>
      </c>
      <c r="I12" s="57">
        <v>34</v>
      </c>
      <c r="J12" s="116"/>
      <c r="K12" s="59"/>
      <c r="L12" s="59"/>
      <c r="M12" s="59"/>
      <c r="N12" s="60"/>
      <c r="O12" s="60"/>
      <c r="P12" s="92">
        <v>43378</v>
      </c>
      <c r="Q12" s="18" t="s">
        <v>78</v>
      </c>
      <c r="R12" s="18"/>
      <c r="S12" s="18" t="s">
        <v>113</v>
      </c>
      <c r="T12" s="18"/>
    </row>
    <row r="13" spans="1:20">
      <c r="A13" s="4">
        <v>9</v>
      </c>
      <c r="B13" s="98" t="s">
        <v>179</v>
      </c>
      <c r="C13" s="57" t="s">
        <v>137</v>
      </c>
      <c r="D13" s="18" t="s">
        <v>27</v>
      </c>
      <c r="E13" s="103"/>
      <c r="F13" s="52" t="s">
        <v>183</v>
      </c>
      <c r="G13" s="102">
        <v>16</v>
      </c>
      <c r="H13" s="102">
        <v>16</v>
      </c>
      <c r="I13" s="57">
        <v>32</v>
      </c>
      <c r="J13" s="116"/>
      <c r="K13" s="59"/>
      <c r="L13" s="59"/>
      <c r="M13" s="59"/>
      <c r="N13" s="60"/>
      <c r="O13" s="60"/>
      <c r="P13" s="92">
        <v>43379</v>
      </c>
      <c r="Q13" s="18" t="s">
        <v>92</v>
      </c>
      <c r="R13" s="18"/>
      <c r="S13" s="18" t="s">
        <v>113</v>
      </c>
      <c r="T13" s="18"/>
    </row>
    <row r="14" spans="1:20">
      <c r="A14" s="4">
        <v>10</v>
      </c>
      <c r="B14" s="98" t="s">
        <v>180</v>
      </c>
      <c r="C14" s="57" t="s">
        <v>138</v>
      </c>
      <c r="D14" s="18" t="s">
        <v>27</v>
      </c>
      <c r="E14" s="103"/>
      <c r="F14" s="52" t="s">
        <v>184</v>
      </c>
      <c r="G14" s="102">
        <v>30</v>
      </c>
      <c r="H14" s="102">
        <v>26</v>
      </c>
      <c r="I14" s="57">
        <v>56</v>
      </c>
      <c r="J14" s="116"/>
      <c r="K14" s="59"/>
      <c r="L14" s="59"/>
      <c r="M14" s="59"/>
      <c r="N14" s="60"/>
      <c r="O14" s="60"/>
      <c r="P14" s="92">
        <v>43379</v>
      </c>
      <c r="Q14" s="18" t="s">
        <v>92</v>
      </c>
      <c r="R14" s="18"/>
      <c r="S14" s="18" t="s">
        <v>113</v>
      </c>
      <c r="T14" s="18"/>
    </row>
    <row r="15" spans="1:20">
      <c r="A15" s="4">
        <v>11</v>
      </c>
      <c r="B15" s="98" t="s">
        <v>180</v>
      </c>
      <c r="C15" s="57" t="s">
        <v>139</v>
      </c>
      <c r="D15" s="18" t="s">
        <v>27</v>
      </c>
      <c r="E15" s="103"/>
      <c r="F15" s="52" t="s">
        <v>183</v>
      </c>
      <c r="G15" s="102">
        <v>20</v>
      </c>
      <c r="H15" s="102">
        <v>15</v>
      </c>
      <c r="I15" s="57">
        <v>35</v>
      </c>
      <c r="J15" s="116"/>
      <c r="K15" s="59"/>
      <c r="L15" s="59"/>
      <c r="M15" s="59"/>
      <c r="N15" s="60"/>
      <c r="O15" s="60"/>
      <c r="P15" s="92">
        <v>43381</v>
      </c>
      <c r="Q15" s="18" t="s">
        <v>79</v>
      </c>
      <c r="R15" s="18"/>
      <c r="S15" s="18" t="s">
        <v>113</v>
      </c>
      <c r="T15" s="18"/>
    </row>
    <row r="16" spans="1:20">
      <c r="A16" s="4">
        <v>12</v>
      </c>
      <c r="B16" s="98" t="s">
        <v>179</v>
      </c>
      <c r="C16" s="57" t="s">
        <v>140</v>
      </c>
      <c r="D16" s="18" t="s">
        <v>27</v>
      </c>
      <c r="E16" s="103"/>
      <c r="F16" s="52" t="s">
        <v>183</v>
      </c>
      <c r="G16" s="102">
        <v>19</v>
      </c>
      <c r="H16" s="102">
        <v>10</v>
      </c>
      <c r="I16" s="57">
        <v>29</v>
      </c>
      <c r="J16" s="116"/>
      <c r="K16" s="59"/>
      <c r="L16" s="59"/>
      <c r="M16" s="59"/>
      <c r="N16" s="60"/>
      <c r="O16" s="60"/>
      <c r="P16" s="92">
        <v>43381</v>
      </c>
      <c r="Q16" s="18" t="s">
        <v>79</v>
      </c>
      <c r="R16" s="18"/>
      <c r="S16" s="18" t="s">
        <v>113</v>
      </c>
      <c r="T16" s="18"/>
    </row>
    <row r="17" spans="1:20">
      <c r="A17" s="4">
        <v>13</v>
      </c>
      <c r="B17" s="98" t="s">
        <v>179</v>
      </c>
      <c r="C17" s="57" t="s">
        <v>141</v>
      </c>
      <c r="D17" s="18" t="s">
        <v>27</v>
      </c>
      <c r="E17" s="103"/>
      <c r="F17" s="52" t="s">
        <v>183</v>
      </c>
      <c r="G17" s="102">
        <v>40</v>
      </c>
      <c r="H17" s="102">
        <v>34</v>
      </c>
      <c r="I17" s="57">
        <v>74</v>
      </c>
      <c r="J17" s="116"/>
      <c r="K17" s="59"/>
      <c r="L17" s="59"/>
      <c r="M17" s="59"/>
      <c r="N17" s="60"/>
      <c r="O17" s="60"/>
      <c r="P17" s="92">
        <v>43382</v>
      </c>
      <c r="Q17" s="18" t="s">
        <v>77</v>
      </c>
      <c r="R17" s="18"/>
      <c r="S17" s="18" t="s">
        <v>113</v>
      </c>
      <c r="T17" s="18"/>
    </row>
    <row r="18" spans="1:20">
      <c r="A18" s="4">
        <v>14</v>
      </c>
      <c r="B18" s="98" t="s">
        <v>180</v>
      </c>
      <c r="C18" s="168" t="s">
        <v>142</v>
      </c>
      <c r="D18" s="18" t="s">
        <v>27</v>
      </c>
      <c r="E18" s="103"/>
      <c r="F18" s="52" t="s">
        <v>183</v>
      </c>
      <c r="G18" s="102">
        <v>30</v>
      </c>
      <c r="H18" s="102">
        <v>26</v>
      </c>
      <c r="I18" s="173">
        <v>56</v>
      </c>
      <c r="J18" s="116"/>
      <c r="K18" s="59"/>
      <c r="L18" s="59"/>
      <c r="M18" s="59"/>
      <c r="N18" s="60"/>
      <c r="O18" s="60"/>
      <c r="P18" s="92">
        <v>43382</v>
      </c>
      <c r="Q18" s="18" t="s">
        <v>77</v>
      </c>
      <c r="R18" s="18"/>
      <c r="S18" s="18" t="s">
        <v>113</v>
      </c>
      <c r="T18" s="18"/>
    </row>
    <row r="19" spans="1:20">
      <c r="A19" s="4">
        <v>15</v>
      </c>
      <c r="B19" s="98" t="s">
        <v>179</v>
      </c>
      <c r="C19" s="57" t="s">
        <v>143</v>
      </c>
      <c r="D19" s="18" t="s">
        <v>27</v>
      </c>
      <c r="E19" s="103"/>
      <c r="F19" s="52" t="s">
        <v>183</v>
      </c>
      <c r="G19" s="102">
        <v>30</v>
      </c>
      <c r="H19" s="102">
        <v>26</v>
      </c>
      <c r="I19" s="57">
        <v>56</v>
      </c>
      <c r="J19" s="116"/>
      <c r="K19" s="59"/>
      <c r="L19" s="59"/>
      <c r="M19" s="59"/>
      <c r="N19" s="60"/>
      <c r="O19" s="60"/>
      <c r="P19" s="92">
        <v>43383</v>
      </c>
      <c r="Q19" s="18" t="s">
        <v>80</v>
      </c>
      <c r="R19" s="18"/>
      <c r="S19" s="18" t="s">
        <v>113</v>
      </c>
      <c r="T19" s="18"/>
    </row>
    <row r="20" spans="1:20">
      <c r="A20" s="4">
        <v>16</v>
      </c>
      <c r="B20" s="98" t="s">
        <v>180</v>
      </c>
      <c r="C20" s="57" t="s">
        <v>144</v>
      </c>
      <c r="D20" s="18" t="s">
        <v>27</v>
      </c>
      <c r="E20" s="103"/>
      <c r="F20" s="52" t="s">
        <v>183</v>
      </c>
      <c r="G20" s="102">
        <v>16</v>
      </c>
      <c r="H20" s="102">
        <v>16</v>
      </c>
      <c r="I20" s="57">
        <v>32</v>
      </c>
      <c r="J20" s="116"/>
      <c r="K20" s="59"/>
      <c r="L20" s="59"/>
      <c r="M20" s="59"/>
      <c r="N20" s="60"/>
      <c r="O20" s="60"/>
      <c r="P20" s="92">
        <v>43383</v>
      </c>
      <c r="Q20" s="18" t="s">
        <v>80</v>
      </c>
      <c r="R20" s="18"/>
      <c r="S20" s="18" t="s">
        <v>113</v>
      </c>
      <c r="T20" s="18"/>
    </row>
    <row r="21" spans="1:20">
      <c r="A21" s="4">
        <v>17</v>
      </c>
      <c r="B21" s="98" t="s">
        <v>181</v>
      </c>
      <c r="C21" s="57" t="s">
        <v>145</v>
      </c>
      <c r="D21" s="18" t="s">
        <v>27</v>
      </c>
      <c r="E21" s="103"/>
      <c r="F21" s="52" t="s">
        <v>183</v>
      </c>
      <c r="G21" s="102">
        <v>25</v>
      </c>
      <c r="H21" s="102">
        <v>20</v>
      </c>
      <c r="I21" s="57">
        <v>45</v>
      </c>
      <c r="J21" s="116"/>
      <c r="K21" s="59"/>
      <c r="L21" s="59"/>
      <c r="M21" s="59"/>
      <c r="N21" s="60"/>
      <c r="O21" s="60"/>
      <c r="P21" s="92">
        <v>43384</v>
      </c>
      <c r="Q21" s="18" t="s">
        <v>187</v>
      </c>
      <c r="R21" s="18"/>
      <c r="S21" s="18" t="s">
        <v>113</v>
      </c>
      <c r="T21" s="18"/>
    </row>
    <row r="22" spans="1:20">
      <c r="A22" s="4">
        <v>18</v>
      </c>
      <c r="B22" s="98" t="s">
        <v>181</v>
      </c>
      <c r="C22" s="57" t="s">
        <v>146</v>
      </c>
      <c r="D22" s="18" t="s">
        <v>27</v>
      </c>
      <c r="E22" s="103"/>
      <c r="F22" s="52" t="s">
        <v>185</v>
      </c>
      <c r="G22" s="102">
        <v>16</v>
      </c>
      <c r="H22" s="102">
        <v>15</v>
      </c>
      <c r="I22" s="57">
        <v>31</v>
      </c>
      <c r="J22" s="116"/>
      <c r="K22" s="59"/>
      <c r="L22" s="59"/>
      <c r="M22" s="59"/>
      <c r="N22" s="60"/>
      <c r="O22" s="60"/>
      <c r="P22" s="92">
        <v>43384</v>
      </c>
      <c r="Q22" s="18" t="s">
        <v>187</v>
      </c>
      <c r="R22" s="18"/>
      <c r="S22" s="18" t="s">
        <v>113</v>
      </c>
      <c r="T22" s="18"/>
    </row>
    <row r="23" spans="1:20">
      <c r="A23" s="4">
        <v>19</v>
      </c>
      <c r="B23" s="98" t="s">
        <v>181</v>
      </c>
      <c r="C23" s="57" t="s">
        <v>147</v>
      </c>
      <c r="D23" s="18" t="s">
        <v>27</v>
      </c>
      <c r="E23" s="103"/>
      <c r="F23" s="52" t="s">
        <v>183</v>
      </c>
      <c r="G23" s="102">
        <v>6</v>
      </c>
      <c r="H23" s="102">
        <v>6</v>
      </c>
      <c r="I23" s="57">
        <v>12</v>
      </c>
      <c r="J23" s="116"/>
      <c r="K23" s="59"/>
      <c r="L23" s="59"/>
      <c r="M23" s="59"/>
      <c r="N23" s="60"/>
      <c r="O23" s="60"/>
      <c r="P23" s="92">
        <v>43384</v>
      </c>
      <c r="Q23" s="18" t="s">
        <v>187</v>
      </c>
      <c r="R23" s="18"/>
      <c r="S23" s="18" t="s">
        <v>113</v>
      </c>
      <c r="T23" s="18"/>
    </row>
    <row r="24" spans="1:20">
      <c r="A24" s="4">
        <v>20</v>
      </c>
      <c r="B24" s="98" t="s">
        <v>182</v>
      </c>
      <c r="C24" s="57" t="s">
        <v>148</v>
      </c>
      <c r="D24" s="18" t="s">
        <v>27</v>
      </c>
      <c r="E24" s="103"/>
      <c r="F24" s="52" t="s">
        <v>184</v>
      </c>
      <c r="G24" s="102">
        <v>74</v>
      </c>
      <c r="H24" s="102">
        <v>70</v>
      </c>
      <c r="I24" s="57">
        <v>144</v>
      </c>
      <c r="J24" s="116"/>
      <c r="K24" s="59"/>
      <c r="L24" s="59"/>
      <c r="M24" s="59"/>
      <c r="N24" s="60"/>
      <c r="O24" s="60"/>
      <c r="P24" s="92">
        <v>43384</v>
      </c>
      <c r="Q24" s="18" t="s">
        <v>187</v>
      </c>
      <c r="R24" s="18"/>
      <c r="S24" s="18" t="s">
        <v>113</v>
      </c>
      <c r="T24" s="18"/>
    </row>
    <row r="25" spans="1:20">
      <c r="A25" s="4">
        <v>21</v>
      </c>
      <c r="B25" s="98" t="s">
        <v>179</v>
      </c>
      <c r="C25" s="57" t="s">
        <v>149</v>
      </c>
      <c r="D25" s="18" t="s">
        <v>27</v>
      </c>
      <c r="E25" s="103"/>
      <c r="F25" s="52" t="s">
        <v>183</v>
      </c>
      <c r="G25" s="102">
        <v>20</v>
      </c>
      <c r="H25" s="102">
        <v>26</v>
      </c>
      <c r="I25" s="57">
        <v>46</v>
      </c>
      <c r="J25" s="116"/>
      <c r="K25" s="59"/>
      <c r="L25" s="59"/>
      <c r="M25" s="59"/>
      <c r="N25" s="60"/>
      <c r="O25" s="60"/>
      <c r="P25" s="92" t="s">
        <v>186</v>
      </c>
      <c r="Q25" s="18" t="s">
        <v>78</v>
      </c>
      <c r="R25" s="18"/>
      <c r="S25" s="18" t="s">
        <v>113</v>
      </c>
      <c r="T25" s="18"/>
    </row>
    <row r="26" spans="1:20">
      <c r="A26" s="4">
        <v>22</v>
      </c>
      <c r="B26" s="98" t="s">
        <v>180</v>
      </c>
      <c r="C26" s="57" t="s">
        <v>150</v>
      </c>
      <c r="D26" s="18" t="s">
        <v>27</v>
      </c>
      <c r="E26" s="103"/>
      <c r="F26" s="52" t="s">
        <v>183</v>
      </c>
      <c r="G26" s="102">
        <v>26</v>
      </c>
      <c r="H26" s="102">
        <v>20</v>
      </c>
      <c r="I26" s="57">
        <v>46</v>
      </c>
      <c r="J26" s="116"/>
      <c r="K26" s="59"/>
      <c r="L26" s="59"/>
      <c r="M26" s="59"/>
      <c r="N26" s="60"/>
      <c r="O26" s="60"/>
      <c r="P26" s="92" t="s">
        <v>186</v>
      </c>
      <c r="Q26" s="18" t="s">
        <v>78</v>
      </c>
      <c r="R26" s="18"/>
      <c r="S26" s="18" t="s">
        <v>113</v>
      </c>
      <c r="T26" s="18"/>
    </row>
    <row r="27" spans="1:20">
      <c r="A27" s="4">
        <v>23</v>
      </c>
      <c r="B27" s="98" t="s">
        <v>179</v>
      </c>
      <c r="C27" s="57" t="s">
        <v>151</v>
      </c>
      <c r="D27" s="18" t="s">
        <v>27</v>
      </c>
      <c r="E27" s="103"/>
      <c r="F27" s="52" t="s">
        <v>183</v>
      </c>
      <c r="G27" s="160">
        <v>37</v>
      </c>
      <c r="H27" s="160">
        <v>30</v>
      </c>
      <c r="I27" s="57">
        <v>67</v>
      </c>
      <c r="J27" s="116"/>
      <c r="K27" s="122"/>
      <c r="L27" s="122"/>
      <c r="M27" s="122"/>
      <c r="N27" s="124"/>
      <c r="O27" s="124"/>
      <c r="P27" s="92">
        <v>43386</v>
      </c>
      <c r="Q27" s="18" t="s">
        <v>92</v>
      </c>
      <c r="R27" s="18"/>
      <c r="S27" s="18" t="s">
        <v>113</v>
      </c>
      <c r="T27" s="18"/>
    </row>
    <row r="28" spans="1:20">
      <c r="A28" s="4">
        <v>24</v>
      </c>
      <c r="B28" s="98" t="s">
        <v>180</v>
      </c>
      <c r="C28" s="57" t="s">
        <v>152</v>
      </c>
      <c r="D28" s="18" t="s">
        <v>27</v>
      </c>
      <c r="E28" s="103"/>
      <c r="F28" s="52" t="s">
        <v>183</v>
      </c>
      <c r="G28" s="160">
        <v>20</v>
      </c>
      <c r="H28" s="160">
        <v>20</v>
      </c>
      <c r="I28" s="57">
        <v>40</v>
      </c>
      <c r="J28" s="116"/>
      <c r="K28" s="122"/>
      <c r="L28" s="122"/>
      <c r="M28" s="122"/>
      <c r="N28" s="124"/>
      <c r="O28" s="124"/>
      <c r="P28" s="92">
        <v>43386</v>
      </c>
      <c r="Q28" s="18" t="s">
        <v>92</v>
      </c>
      <c r="R28" s="18"/>
      <c r="S28" s="18" t="s">
        <v>113</v>
      </c>
      <c r="T28" s="18"/>
    </row>
    <row r="29" spans="1:20">
      <c r="A29" s="4">
        <v>25</v>
      </c>
      <c r="B29" s="98" t="s">
        <v>179</v>
      </c>
      <c r="C29" s="57" t="s">
        <v>153</v>
      </c>
      <c r="D29" s="18" t="s">
        <v>27</v>
      </c>
      <c r="E29" s="103"/>
      <c r="F29" s="52" t="s">
        <v>184</v>
      </c>
      <c r="G29" s="160">
        <v>30</v>
      </c>
      <c r="H29" s="160">
        <v>24</v>
      </c>
      <c r="I29" s="57">
        <v>54</v>
      </c>
      <c r="J29" s="116"/>
      <c r="K29" s="59"/>
      <c r="L29" s="59"/>
      <c r="M29" s="59"/>
      <c r="N29" s="60"/>
      <c r="O29" s="60"/>
      <c r="P29" s="92">
        <v>43388</v>
      </c>
      <c r="Q29" s="18" t="s">
        <v>79</v>
      </c>
      <c r="R29" s="18"/>
      <c r="S29" s="18" t="s">
        <v>113</v>
      </c>
      <c r="T29" s="18"/>
    </row>
    <row r="30" spans="1:20">
      <c r="A30" s="4">
        <v>26</v>
      </c>
      <c r="B30" s="98" t="s">
        <v>180</v>
      </c>
      <c r="C30" s="57" t="s">
        <v>154</v>
      </c>
      <c r="D30" s="18" t="s">
        <v>27</v>
      </c>
      <c r="E30" s="103"/>
      <c r="F30" s="52" t="s">
        <v>184</v>
      </c>
      <c r="G30" s="160">
        <v>55</v>
      </c>
      <c r="H30" s="160">
        <v>50</v>
      </c>
      <c r="I30" s="57">
        <v>105</v>
      </c>
      <c r="J30" s="116"/>
      <c r="K30" s="59"/>
      <c r="L30" s="59"/>
      <c r="M30" s="59"/>
      <c r="N30" s="60"/>
      <c r="O30" s="60"/>
      <c r="P30" s="92">
        <v>43388</v>
      </c>
      <c r="Q30" s="18" t="s">
        <v>79</v>
      </c>
      <c r="R30" s="18"/>
      <c r="S30" s="18" t="s">
        <v>113</v>
      </c>
      <c r="T30" s="18"/>
    </row>
    <row r="31" spans="1:20">
      <c r="A31" s="4">
        <v>27</v>
      </c>
      <c r="B31" s="98" t="s">
        <v>179</v>
      </c>
      <c r="C31" s="57" t="s">
        <v>155</v>
      </c>
      <c r="D31" s="18" t="s">
        <v>27</v>
      </c>
      <c r="E31" s="103"/>
      <c r="F31" s="52" t="s">
        <v>183</v>
      </c>
      <c r="G31" s="160">
        <v>16</v>
      </c>
      <c r="H31" s="160">
        <v>15</v>
      </c>
      <c r="I31" s="57">
        <v>31</v>
      </c>
      <c r="J31" s="116"/>
      <c r="K31" s="59"/>
      <c r="L31" s="59"/>
      <c r="M31" s="59"/>
      <c r="N31" s="60"/>
      <c r="O31" s="60"/>
      <c r="P31" s="92">
        <v>43393</v>
      </c>
      <c r="Q31" s="18" t="s">
        <v>92</v>
      </c>
      <c r="R31" s="18"/>
      <c r="S31" s="18" t="s">
        <v>113</v>
      </c>
      <c r="T31" s="18"/>
    </row>
    <row r="32" spans="1:20">
      <c r="A32" s="4">
        <v>28</v>
      </c>
      <c r="B32" s="98" t="s">
        <v>180</v>
      </c>
      <c r="C32" s="57" t="s">
        <v>156</v>
      </c>
      <c r="D32" s="18" t="s">
        <v>27</v>
      </c>
      <c r="E32" s="103"/>
      <c r="F32" s="52" t="s">
        <v>183</v>
      </c>
      <c r="G32" s="160">
        <v>20</v>
      </c>
      <c r="H32" s="160">
        <v>14</v>
      </c>
      <c r="I32" s="57">
        <v>34</v>
      </c>
      <c r="J32" s="116"/>
      <c r="K32" s="59"/>
      <c r="L32" s="59"/>
      <c r="M32" s="59"/>
      <c r="N32" s="60"/>
      <c r="O32" s="60"/>
      <c r="P32" s="92">
        <v>43393</v>
      </c>
      <c r="Q32" s="18" t="s">
        <v>92</v>
      </c>
      <c r="R32" s="18"/>
      <c r="S32" s="18" t="s">
        <v>113</v>
      </c>
      <c r="T32" s="18"/>
    </row>
    <row r="33" spans="1:20">
      <c r="A33" s="4">
        <v>29</v>
      </c>
      <c r="B33" s="172" t="s">
        <v>181</v>
      </c>
      <c r="C33" s="168" t="s">
        <v>157</v>
      </c>
      <c r="D33" s="18" t="s">
        <v>27</v>
      </c>
      <c r="E33" s="103"/>
      <c r="F33" s="52" t="s">
        <v>183</v>
      </c>
      <c r="G33" s="160">
        <v>119</v>
      </c>
      <c r="H33" s="160">
        <v>100</v>
      </c>
      <c r="I33" s="173">
        <v>219</v>
      </c>
      <c r="J33" s="116"/>
      <c r="K33" s="59"/>
      <c r="L33" s="59"/>
      <c r="M33" s="59"/>
      <c r="N33" s="60"/>
      <c r="O33" s="60"/>
      <c r="P33" s="174">
        <v>43395</v>
      </c>
      <c r="Q33" s="18" t="s">
        <v>79</v>
      </c>
      <c r="R33" s="18"/>
      <c r="S33" s="18" t="s">
        <v>113</v>
      </c>
      <c r="T33" s="18"/>
    </row>
    <row r="34" spans="1:20">
      <c r="A34" s="4">
        <v>30</v>
      </c>
      <c r="B34" s="168" t="s">
        <v>182</v>
      </c>
      <c r="C34" s="168" t="s">
        <v>158</v>
      </c>
      <c r="D34" s="18" t="s">
        <v>27</v>
      </c>
      <c r="E34" s="103"/>
      <c r="F34" s="52" t="s">
        <v>184</v>
      </c>
      <c r="G34" s="160">
        <v>136</v>
      </c>
      <c r="H34" s="160">
        <v>100</v>
      </c>
      <c r="I34" s="173">
        <v>236</v>
      </c>
      <c r="J34" s="116"/>
      <c r="K34" s="61"/>
      <c r="L34" s="62"/>
      <c r="M34" s="59"/>
      <c r="N34" s="123"/>
      <c r="O34" s="124"/>
      <c r="P34" s="174">
        <v>43395</v>
      </c>
      <c r="Q34" s="18" t="s">
        <v>79</v>
      </c>
      <c r="R34" s="18"/>
      <c r="S34" s="18" t="s">
        <v>113</v>
      </c>
      <c r="T34" s="18"/>
    </row>
    <row r="35" spans="1:20">
      <c r="A35" s="4">
        <v>31</v>
      </c>
      <c r="B35" s="98" t="s">
        <v>179</v>
      </c>
      <c r="C35" s="57" t="s">
        <v>159</v>
      </c>
      <c r="D35" s="18" t="s">
        <v>27</v>
      </c>
      <c r="E35" s="103"/>
      <c r="F35" s="52" t="s">
        <v>183</v>
      </c>
      <c r="G35" s="160">
        <v>30</v>
      </c>
      <c r="H35" s="160">
        <v>23</v>
      </c>
      <c r="I35" s="57">
        <v>53</v>
      </c>
      <c r="J35" s="116"/>
      <c r="K35" s="61"/>
      <c r="L35" s="62"/>
      <c r="M35" s="59"/>
      <c r="N35" s="60"/>
      <c r="O35" s="60"/>
      <c r="P35" s="92">
        <v>43396</v>
      </c>
      <c r="Q35" s="18" t="s">
        <v>77</v>
      </c>
      <c r="R35" s="18"/>
      <c r="S35" s="18" t="s">
        <v>113</v>
      </c>
      <c r="T35" s="18"/>
    </row>
    <row r="36" spans="1:20">
      <c r="A36" s="4">
        <v>32</v>
      </c>
      <c r="B36" s="98" t="s">
        <v>180</v>
      </c>
      <c r="C36" s="57" t="s">
        <v>160</v>
      </c>
      <c r="D36" s="18" t="s">
        <v>27</v>
      </c>
      <c r="E36" s="103"/>
      <c r="F36" s="52" t="s">
        <v>183</v>
      </c>
      <c r="G36" s="160">
        <v>25</v>
      </c>
      <c r="H36" s="160">
        <v>20</v>
      </c>
      <c r="I36" s="57">
        <v>45</v>
      </c>
      <c r="J36" s="116"/>
      <c r="K36" s="59"/>
      <c r="L36" s="59"/>
      <c r="M36" s="59"/>
      <c r="N36" s="60"/>
      <c r="O36" s="60"/>
      <c r="P36" s="92">
        <v>43396</v>
      </c>
      <c r="Q36" s="18" t="s">
        <v>77</v>
      </c>
      <c r="R36" s="18"/>
      <c r="S36" s="18" t="s">
        <v>113</v>
      </c>
      <c r="T36" s="18"/>
    </row>
    <row r="37" spans="1:20">
      <c r="A37" s="4">
        <v>33</v>
      </c>
      <c r="B37" s="98" t="s">
        <v>179</v>
      </c>
      <c r="C37" s="169" t="s">
        <v>161</v>
      </c>
      <c r="D37" s="18" t="s">
        <v>27</v>
      </c>
      <c r="E37" s="103"/>
      <c r="F37" s="52" t="s">
        <v>183</v>
      </c>
      <c r="G37" s="160">
        <v>33</v>
      </c>
      <c r="H37" s="160">
        <v>33</v>
      </c>
      <c r="I37" s="169">
        <v>66</v>
      </c>
      <c r="J37" s="116"/>
      <c r="K37" s="59"/>
      <c r="L37" s="74"/>
      <c r="M37" s="59"/>
      <c r="N37" s="60"/>
      <c r="O37" s="60"/>
      <c r="P37" s="92">
        <v>43397</v>
      </c>
      <c r="Q37" s="18" t="s">
        <v>80</v>
      </c>
      <c r="R37" s="18"/>
      <c r="S37" s="18" t="s">
        <v>113</v>
      </c>
      <c r="T37" s="18"/>
    </row>
    <row r="38" spans="1:20">
      <c r="A38" s="4">
        <v>34</v>
      </c>
      <c r="B38" s="98" t="s">
        <v>180</v>
      </c>
      <c r="C38" s="169" t="s">
        <v>162</v>
      </c>
      <c r="D38" s="18" t="s">
        <v>27</v>
      </c>
      <c r="E38" s="103"/>
      <c r="F38" s="52" t="s">
        <v>183</v>
      </c>
      <c r="G38" s="160">
        <v>30</v>
      </c>
      <c r="H38" s="160">
        <v>20</v>
      </c>
      <c r="I38" s="169">
        <v>50</v>
      </c>
      <c r="J38" s="116"/>
      <c r="K38" s="59"/>
      <c r="L38" s="74"/>
      <c r="M38" s="59"/>
      <c r="N38" s="60"/>
      <c r="O38" s="60"/>
      <c r="P38" s="92">
        <v>43397</v>
      </c>
      <c r="Q38" s="18" t="s">
        <v>80</v>
      </c>
      <c r="R38" s="18"/>
      <c r="S38" s="18" t="s">
        <v>113</v>
      </c>
      <c r="T38" s="18"/>
    </row>
    <row r="39" spans="1:20">
      <c r="A39" s="4">
        <v>35</v>
      </c>
      <c r="B39" s="98" t="s">
        <v>179</v>
      </c>
      <c r="C39" s="169" t="s">
        <v>163</v>
      </c>
      <c r="D39" s="18" t="s">
        <v>27</v>
      </c>
      <c r="E39" s="103"/>
      <c r="F39" s="52" t="s">
        <v>183</v>
      </c>
      <c r="G39" s="160">
        <v>40</v>
      </c>
      <c r="H39" s="160">
        <v>40</v>
      </c>
      <c r="I39" s="169">
        <v>80</v>
      </c>
      <c r="J39" s="116"/>
      <c r="K39" s="59"/>
      <c r="L39" s="74"/>
      <c r="M39" s="59"/>
      <c r="N39" s="60"/>
      <c r="O39" s="60"/>
      <c r="P39" s="92">
        <v>43398</v>
      </c>
      <c r="Q39" s="18" t="s">
        <v>187</v>
      </c>
      <c r="R39" s="18"/>
      <c r="S39" s="18" t="s">
        <v>113</v>
      </c>
      <c r="T39" s="18"/>
    </row>
    <row r="40" spans="1:20">
      <c r="A40" s="4">
        <v>36</v>
      </c>
      <c r="B40" s="98" t="s">
        <v>180</v>
      </c>
      <c r="C40" s="169" t="s">
        <v>164</v>
      </c>
      <c r="D40" s="18" t="s">
        <v>27</v>
      </c>
      <c r="E40" s="103"/>
      <c r="F40" s="52" t="s">
        <v>185</v>
      </c>
      <c r="G40" s="160">
        <v>20</v>
      </c>
      <c r="H40" s="160">
        <v>27</v>
      </c>
      <c r="I40" s="169">
        <v>47</v>
      </c>
      <c r="J40" s="116"/>
      <c r="K40" s="59"/>
      <c r="L40" s="74"/>
      <c r="M40" s="59"/>
      <c r="N40" s="60"/>
      <c r="O40" s="60"/>
      <c r="P40" s="92">
        <v>43398</v>
      </c>
      <c r="Q40" s="18" t="s">
        <v>187</v>
      </c>
      <c r="R40" s="18"/>
      <c r="S40" s="18" t="s">
        <v>113</v>
      </c>
      <c r="T40" s="18"/>
    </row>
    <row r="41" spans="1:20">
      <c r="A41" s="4">
        <v>37</v>
      </c>
      <c r="B41" s="98" t="s">
        <v>180</v>
      </c>
      <c r="C41" s="170" t="s">
        <v>165</v>
      </c>
      <c r="D41" s="18" t="s">
        <v>27</v>
      </c>
      <c r="E41" s="103"/>
      <c r="F41" s="52" t="s">
        <v>184</v>
      </c>
      <c r="G41" s="160">
        <v>20</v>
      </c>
      <c r="H41" s="160">
        <v>19</v>
      </c>
      <c r="I41" s="157">
        <v>39</v>
      </c>
      <c r="J41" s="116"/>
      <c r="K41" s="59"/>
      <c r="L41" s="74"/>
      <c r="M41" s="59"/>
      <c r="N41" s="60"/>
      <c r="O41" s="60"/>
      <c r="P41" s="92">
        <v>43398</v>
      </c>
      <c r="Q41" s="18" t="s">
        <v>187</v>
      </c>
      <c r="R41" s="18"/>
      <c r="S41" s="18" t="s">
        <v>113</v>
      </c>
      <c r="T41" s="18"/>
    </row>
    <row r="42" spans="1:20">
      <c r="A42" s="4">
        <v>38</v>
      </c>
      <c r="B42" s="172" t="s">
        <v>179</v>
      </c>
      <c r="C42" s="157" t="s">
        <v>166</v>
      </c>
      <c r="D42" s="18" t="s">
        <v>27</v>
      </c>
      <c r="E42" s="103"/>
      <c r="F42" s="52" t="s">
        <v>184</v>
      </c>
      <c r="G42" s="160">
        <v>87</v>
      </c>
      <c r="H42" s="160">
        <v>69</v>
      </c>
      <c r="I42" s="157">
        <v>156</v>
      </c>
      <c r="J42" s="116"/>
      <c r="K42" s="59"/>
      <c r="L42" s="74"/>
      <c r="M42" s="59"/>
      <c r="N42" s="60"/>
      <c r="O42" s="60"/>
      <c r="P42" s="174">
        <v>43399</v>
      </c>
      <c r="Q42" s="18" t="s">
        <v>78</v>
      </c>
      <c r="R42" s="18"/>
      <c r="S42" s="18" t="s">
        <v>113</v>
      </c>
      <c r="T42" s="18"/>
    </row>
    <row r="43" spans="1:20">
      <c r="A43" s="4">
        <v>39</v>
      </c>
      <c r="B43" s="172" t="s">
        <v>180</v>
      </c>
      <c r="C43" s="157" t="s">
        <v>167</v>
      </c>
      <c r="D43" s="18" t="s">
        <v>27</v>
      </c>
      <c r="E43" s="103"/>
      <c r="F43" s="52" t="s">
        <v>185</v>
      </c>
      <c r="G43" s="160">
        <v>17</v>
      </c>
      <c r="H43" s="160">
        <v>16</v>
      </c>
      <c r="I43" s="157">
        <v>33</v>
      </c>
      <c r="J43" s="116"/>
      <c r="K43" s="59"/>
      <c r="L43" s="74"/>
      <c r="M43" s="59"/>
      <c r="N43" s="60"/>
      <c r="O43" s="60"/>
      <c r="P43" s="174">
        <v>43399</v>
      </c>
      <c r="Q43" s="18" t="s">
        <v>78</v>
      </c>
      <c r="R43" s="18"/>
      <c r="S43" s="18" t="s">
        <v>113</v>
      </c>
      <c r="T43" s="18"/>
    </row>
    <row r="44" spans="1:20">
      <c r="A44" s="4">
        <v>40</v>
      </c>
      <c r="B44" s="172" t="s">
        <v>180</v>
      </c>
      <c r="C44" s="157" t="s">
        <v>168</v>
      </c>
      <c r="D44" s="18" t="s">
        <v>27</v>
      </c>
      <c r="E44" s="103"/>
      <c r="F44" s="52" t="s">
        <v>184</v>
      </c>
      <c r="G44" s="116">
        <v>30</v>
      </c>
      <c r="H44" s="116">
        <v>20</v>
      </c>
      <c r="I44" s="157">
        <v>50</v>
      </c>
      <c r="J44" s="116"/>
      <c r="K44" s="59"/>
      <c r="L44" s="59"/>
      <c r="M44" s="59"/>
      <c r="N44" s="60"/>
      <c r="O44" s="60"/>
      <c r="P44" s="174">
        <v>43399</v>
      </c>
      <c r="Q44" s="18" t="s">
        <v>78</v>
      </c>
      <c r="R44" s="18"/>
      <c r="S44" s="18" t="s">
        <v>113</v>
      </c>
      <c r="T44" s="18"/>
    </row>
    <row r="45" spans="1:20">
      <c r="A45" s="4">
        <v>41</v>
      </c>
      <c r="B45" s="172" t="s">
        <v>179</v>
      </c>
      <c r="C45" s="157" t="s">
        <v>169</v>
      </c>
      <c r="D45" s="18" t="s">
        <v>27</v>
      </c>
      <c r="E45" s="103"/>
      <c r="F45" s="52" t="s">
        <v>183</v>
      </c>
      <c r="G45" s="116">
        <v>6</v>
      </c>
      <c r="H45" s="116">
        <v>5</v>
      </c>
      <c r="I45" s="157">
        <v>11</v>
      </c>
      <c r="J45" s="116"/>
      <c r="K45" s="59"/>
      <c r="L45" s="59"/>
      <c r="M45" s="59"/>
      <c r="N45" s="60"/>
      <c r="O45" s="60"/>
      <c r="P45" s="174">
        <v>43400</v>
      </c>
      <c r="Q45" s="18" t="s">
        <v>92</v>
      </c>
      <c r="R45" s="18"/>
      <c r="S45" s="18" t="s">
        <v>113</v>
      </c>
      <c r="T45" s="18"/>
    </row>
    <row r="46" spans="1:20">
      <c r="A46" s="4">
        <v>42</v>
      </c>
      <c r="B46" s="172" t="s">
        <v>179</v>
      </c>
      <c r="C46" s="157" t="s">
        <v>170</v>
      </c>
      <c r="D46" s="18" t="s">
        <v>27</v>
      </c>
      <c r="E46" s="103"/>
      <c r="F46" s="52" t="s">
        <v>183</v>
      </c>
      <c r="G46" s="116">
        <v>15</v>
      </c>
      <c r="H46" s="116">
        <v>15</v>
      </c>
      <c r="I46" s="157">
        <v>30</v>
      </c>
      <c r="J46" s="116"/>
      <c r="K46" s="59"/>
      <c r="L46" s="59"/>
      <c r="M46" s="59"/>
      <c r="N46" s="60"/>
      <c r="O46" s="60"/>
      <c r="P46" s="174">
        <v>43400</v>
      </c>
      <c r="Q46" s="18" t="s">
        <v>92</v>
      </c>
      <c r="R46" s="18"/>
      <c r="S46" s="18" t="s">
        <v>113</v>
      </c>
      <c r="T46" s="18"/>
    </row>
    <row r="47" spans="1:20">
      <c r="A47" s="4">
        <v>43</v>
      </c>
      <c r="B47" s="172" t="s">
        <v>180</v>
      </c>
      <c r="C47" s="157" t="s">
        <v>171</v>
      </c>
      <c r="D47" s="18" t="s">
        <v>27</v>
      </c>
      <c r="E47" s="103"/>
      <c r="F47" s="52" t="s">
        <v>183</v>
      </c>
      <c r="G47" s="116">
        <v>6</v>
      </c>
      <c r="H47" s="116">
        <v>6</v>
      </c>
      <c r="I47" s="157">
        <v>12</v>
      </c>
      <c r="J47" s="116"/>
      <c r="K47" s="59"/>
      <c r="L47" s="59"/>
      <c r="M47" s="59"/>
      <c r="N47" s="60"/>
      <c r="O47" s="60"/>
      <c r="P47" s="174">
        <v>43400</v>
      </c>
      <c r="Q47" s="18" t="s">
        <v>92</v>
      </c>
      <c r="R47" s="18"/>
      <c r="S47" s="18" t="s">
        <v>113</v>
      </c>
      <c r="T47" s="18"/>
    </row>
    <row r="48" spans="1:20">
      <c r="A48" s="4">
        <v>44</v>
      </c>
      <c r="B48" s="172" t="s">
        <v>180</v>
      </c>
      <c r="C48" s="171" t="s">
        <v>172</v>
      </c>
      <c r="D48" s="18" t="s">
        <v>27</v>
      </c>
      <c r="E48" s="108"/>
      <c r="F48" s="52" t="s">
        <v>76</v>
      </c>
      <c r="G48" s="114">
        <v>11</v>
      </c>
      <c r="H48" s="114">
        <v>10</v>
      </c>
      <c r="I48" s="157">
        <v>21</v>
      </c>
      <c r="J48" s="110"/>
      <c r="K48" s="59"/>
      <c r="L48" s="59"/>
      <c r="M48" s="93"/>
      <c r="N48" s="60"/>
      <c r="O48" s="60"/>
      <c r="P48" s="174">
        <v>43400</v>
      </c>
      <c r="Q48" s="18" t="s">
        <v>92</v>
      </c>
      <c r="R48" s="18"/>
      <c r="S48" s="18" t="s">
        <v>113</v>
      </c>
      <c r="T48" s="18"/>
    </row>
    <row r="49" spans="1:20">
      <c r="A49" s="4">
        <v>45</v>
      </c>
      <c r="B49" s="172" t="s">
        <v>179</v>
      </c>
      <c r="C49" s="171" t="s">
        <v>173</v>
      </c>
      <c r="D49" s="18" t="s">
        <v>27</v>
      </c>
      <c r="E49" s="108"/>
      <c r="F49" s="52" t="s">
        <v>183</v>
      </c>
      <c r="G49" s="114">
        <v>30</v>
      </c>
      <c r="H49" s="114">
        <v>24</v>
      </c>
      <c r="I49" s="157">
        <v>54</v>
      </c>
      <c r="J49" s="110"/>
      <c r="K49" s="59"/>
      <c r="L49" s="59"/>
      <c r="M49" s="93"/>
      <c r="N49" s="60"/>
      <c r="O49" s="60"/>
      <c r="P49" s="174">
        <v>43402</v>
      </c>
      <c r="Q49" s="18" t="s">
        <v>79</v>
      </c>
      <c r="R49" s="18"/>
      <c r="S49" s="18" t="s">
        <v>113</v>
      </c>
      <c r="T49" s="18"/>
    </row>
    <row r="50" spans="1:20">
      <c r="A50" s="4">
        <v>46</v>
      </c>
      <c r="B50" s="172" t="s">
        <v>180</v>
      </c>
      <c r="C50" s="171" t="s">
        <v>174</v>
      </c>
      <c r="D50" s="18" t="s">
        <v>27</v>
      </c>
      <c r="E50" s="108"/>
      <c r="F50" s="52" t="s">
        <v>185</v>
      </c>
      <c r="G50" s="114">
        <v>32</v>
      </c>
      <c r="H50" s="114">
        <v>30</v>
      </c>
      <c r="I50" s="157">
        <v>62</v>
      </c>
      <c r="J50" s="110"/>
      <c r="K50" s="59"/>
      <c r="L50" s="59"/>
      <c r="M50" s="93"/>
      <c r="N50" s="60"/>
      <c r="O50" s="60"/>
      <c r="P50" s="174">
        <v>43402</v>
      </c>
      <c r="Q50" s="18" t="s">
        <v>79</v>
      </c>
      <c r="R50" s="18"/>
      <c r="S50" s="18" t="s">
        <v>113</v>
      </c>
      <c r="T50" s="18"/>
    </row>
    <row r="51" spans="1:20">
      <c r="A51" s="4">
        <v>47</v>
      </c>
      <c r="B51" s="172" t="s">
        <v>179</v>
      </c>
      <c r="C51" s="171" t="s">
        <v>175</v>
      </c>
      <c r="D51" s="18" t="s">
        <v>27</v>
      </c>
      <c r="E51" s="108"/>
      <c r="F51" s="52" t="s">
        <v>183</v>
      </c>
      <c r="G51" s="114">
        <v>42</v>
      </c>
      <c r="H51" s="114">
        <v>40</v>
      </c>
      <c r="I51" s="157">
        <v>82</v>
      </c>
      <c r="J51" s="110"/>
      <c r="K51" s="59"/>
      <c r="L51" s="59"/>
      <c r="M51" s="93"/>
      <c r="N51" s="60"/>
      <c r="O51" s="60"/>
      <c r="P51" s="174">
        <v>43403</v>
      </c>
      <c r="Q51" s="18" t="s">
        <v>77</v>
      </c>
      <c r="R51" s="18"/>
      <c r="S51" s="18" t="s">
        <v>113</v>
      </c>
      <c r="T51" s="18"/>
    </row>
    <row r="52" spans="1:20">
      <c r="A52" s="4">
        <v>48</v>
      </c>
      <c r="B52" s="172" t="s">
        <v>180</v>
      </c>
      <c r="C52" s="171" t="s">
        <v>176</v>
      </c>
      <c r="D52" s="18" t="s">
        <v>27</v>
      </c>
      <c r="E52" s="108"/>
      <c r="F52" s="52" t="s">
        <v>183</v>
      </c>
      <c r="G52" s="114">
        <v>69</v>
      </c>
      <c r="H52" s="114">
        <v>58</v>
      </c>
      <c r="I52" s="157">
        <v>127</v>
      </c>
      <c r="J52" s="110"/>
      <c r="K52" s="59"/>
      <c r="L52" s="59"/>
      <c r="M52" s="93"/>
      <c r="N52" s="60"/>
      <c r="O52" s="60"/>
      <c r="P52" s="174">
        <v>43403</v>
      </c>
      <c r="Q52" s="18" t="s">
        <v>77</v>
      </c>
      <c r="R52" s="18"/>
      <c r="S52" s="18" t="s">
        <v>113</v>
      </c>
      <c r="T52" s="18"/>
    </row>
    <row r="53" spans="1:20">
      <c r="A53" s="4">
        <v>49</v>
      </c>
      <c r="B53" s="172" t="s">
        <v>179</v>
      </c>
      <c r="C53" s="171" t="s">
        <v>177</v>
      </c>
      <c r="D53" s="18" t="s">
        <v>27</v>
      </c>
      <c r="E53" s="108"/>
      <c r="F53" s="52" t="s">
        <v>184</v>
      </c>
      <c r="G53" s="114">
        <v>150</v>
      </c>
      <c r="H53" s="114">
        <v>148</v>
      </c>
      <c r="I53" s="157">
        <v>298</v>
      </c>
      <c r="J53" s="110"/>
      <c r="K53" s="59"/>
      <c r="L53" s="59"/>
      <c r="M53" s="93"/>
      <c r="N53" s="60"/>
      <c r="O53" s="60"/>
      <c r="P53" s="174">
        <v>43404</v>
      </c>
      <c r="Q53" s="18" t="s">
        <v>80</v>
      </c>
      <c r="R53" s="18"/>
      <c r="S53" s="18" t="s">
        <v>113</v>
      </c>
      <c r="T53" s="18"/>
    </row>
    <row r="54" spans="1:20">
      <c r="A54" s="4">
        <v>50</v>
      </c>
      <c r="B54" s="172" t="s">
        <v>180</v>
      </c>
      <c r="C54" s="171" t="s">
        <v>178</v>
      </c>
      <c r="D54" s="18" t="s">
        <v>27</v>
      </c>
      <c r="E54" s="108"/>
      <c r="F54" s="52" t="s">
        <v>184</v>
      </c>
      <c r="G54" s="113"/>
      <c r="H54" s="113"/>
      <c r="I54" s="157"/>
      <c r="J54" s="110"/>
      <c r="K54" s="59"/>
      <c r="L54" s="59"/>
      <c r="M54" s="93"/>
      <c r="N54" s="60"/>
      <c r="O54" s="60"/>
      <c r="P54" s="174">
        <v>43404</v>
      </c>
      <c r="Q54" s="18" t="s">
        <v>80</v>
      </c>
      <c r="R54" s="18"/>
      <c r="S54" s="18" t="s">
        <v>113</v>
      </c>
      <c r="T54" s="18"/>
    </row>
    <row r="55" spans="1:20">
      <c r="A55" s="4">
        <v>51</v>
      </c>
      <c r="B55" s="17"/>
      <c r="C55" s="107"/>
      <c r="D55" s="18"/>
      <c r="E55" s="108"/>
      <c r="F55" s="52"/>
      <c r="G55" s="113"/>
      <c r="H55" s="113"/>
      <c r="I55" s="17">
        <f t="shared" ref="I55:I69" si="0">+G55+H55</f>
        <v>0</v>
      </c>
      <c r="J55" s="110"/>
      <c r="K55" s="59"/>
      <c r="L55" s="59"/>
      <c r="M55" s="93"/>
      <c r="N55" s="60"/>
      <c r="O55" s="60"/>
      <c r="P55" s="75"/>
      <c r="Q55" s="18"/>
      <c r="R55" s="18"/>
      <c r="S55" s="18"/>
      <c r="T55" s="18"/>
    </row>
    <row r="56" spans="1:20">
      <c r="A56" s="4">
        <v>52</v>
      </c>
      <c r="B56" s="17"/>
      <c r="C56" s="107"/>
      <c r="D56" s="18"/>
      <c r="E56" s="108"/>
      <c r="F56" s="52"/>
      <c r="G56" s="113"/>
      <c r="H56" s="113"/>
      <c r="I56" s="17">
        <f t="shared" si="0"/>
        <v>0</v>
      </c>
      <c r="J56" s="110"/>
      <c r="K56" s="59"/>
      <c r="L56" s="59"/>
      <c r="M56" s="93"/>
      <c r="N56" s="60"/>
      <c r="O56" s="60"/>
      <c r="P56" s="75"/>
      <c r="Q56" s="18"/>
      <c r="R56" s="18"/>
      <c r="S56" s="18"/>
      <c r="T56" s="18"/>
    </row>
    <row r="57" spans="1:20">
      <c r="A57" s="4">
        <v>53</v>
      </c>
      <c r="B57" s="17"/>
      <c r="C57" s="107"/>
      <c r="D57" s="18"/>
      <c r="E57" s="108"/>
      <c r="F57" s="52"/>
      <c r="G57" s="113"/>
      <c r="H57" s="113"/>
      <c r="I57" s="17">
        <f t="shared" si="0"/>
        <v>0</v>
      </c>
      <c r="J57" s="110"/>
      <c r="K57" s="59"/>
      <c r="L57" s="59"/>
      <c r="M57" s="93"/>
      <c r="N57" s="60"/>
      <c r="O57" s="60"/>
      <c r="P57" s="75"/>
      <c r="Q57" s="18"/>
      <c r="R57" s="18"/>
      <c r="S57" s="18"/>
      <c r="T57" s="18"/>
    </row>
    <row r="58" spans="1:20">
      <c r="A58" s="4">
        <v>54</v>
      </c>
      <c r="B58" s="17"/>
      <c r="C58" s="107"/>
      <c r="D58" s="18"/>
      <c r="E58" s="108"/>
      <c r="F58" s="52"/>
      <c r="G58" s="113"/>
      <c r="H58" s="113"/>
      <c r="I58" s="17">
        <f t="shared" si="0"/>
        <v>0</v>
      </c>
      <c r="J58" s="110"/>
      <c r="K58" s="59"/>
      <c r="L58" s="59"/>
      <c r="M58" s="93"/>
      <c r="N58" s="60"/>
      <c r="O58" s="60"/>
      <c r="P58" s="75"/>
      <c r="Q58" s="18"/>
      <c r="R58" s="18"/>
      <c r="S58" s="18"/>
      <c r="T58" s="18"/>
    </row>
    <row r="59" spans="1:20">
      <c r="A59" s="4">
        <v>55</v>
      </c>
      <c r="B59" s="17"/>
      <c r="C59" s="111"/>
      <c r="D59" s="18"/>
      <c r="E59" s="108"/>
      <c r="F59" s="52"/>
      <c r="G59" s="113"/>
      <c r="H59" s="113"/>
      <c r="I59" s="17">
        <f t="shared" si="0"/>
        <v>0</v>
      </c>
      <c r="J59" s="110"/>
      <c r="K59" s="59"/>
      <c r="L59" s="59"/>
      <c r="M59" s="93"/>
      <c r="N59" s="60"/>
      <c r="O59" s="60"/>
      <c r="P59" s="75"/>
      <c r="Q59" s="18"/>
      <c r="R59" s="18"/>
      <c r="S59" s="18"/>
      <c r="T59" s="18"/>
    </row>
    <row r="60" spans="1:20">
      <c r="A60" s="4">
        <v>56</v>
      </c>
      <c r="B60" s="17"/>
      <c r="C60" s="107"/>
      <c r="D60" s="18"/>
      <c r="E60" s="108"/>
      <c r="F60" s="52"/>
      <c r="G60" s="113"/>
      <c r="H60" s="113"/>
      <c r="I60" s="17">
        <f t="shared" si="0"/>
        <v>0</v>
      </c>
      <c r="J60" s="110"/>
      <c r="K60" s="59"/>
      <c r="L60" s="59"/>
      <c r="M60" s="93"/>
      <c r="N60" s="60"/>
      <c r="O60" s="60"/>
      <c r="P60" s="75"/>
      <c r="Q60" s="18"/>
      <c r="R60" s="18"/>
      <c r="S60" s="18"/>
      <c r="T60" s="18"/>
    </row>
    <row r="61" spans="1:20">
      <c r="A61" s="4">
        <v>57</v>
      </c>
      <c r="B61" s="17"/>
      <c r="C61" s="107"/>
      <c r="D61" s="18"/>
      <c r="E61" s="108"/>
      <c r="F61" s="52"/>
      <c r="G61" s="113"/>
      <c r="H61" s="113"/>
      <c r="I61" s="17">
        <f t="shared" si="0"/>
        <v>0</v>
      </c>
      <c r="J61" s="110"/>
      <c r="K61" s="59"/>
      <c r="L61" s="59"/>
      <c r="M61" s="93"/>
      <c r="N61" s="60"/>
      <c r="O61" s="60"/>
      <c r="P61" s="75"/>
      <c r="Q61" s="18"/>
      <c r="R61" s="18"/>
      <c r="S61" s="18"/>
      <c r="T61" s="18"/>
    </row>
    <row r="62" spans="1:20">
      <c r="A62" s="4">
        <v>58</v>
      </c>
      <c r="B62" s="17"/>
      <c r="C62" s="107"/>
      <c r="D62" s="18"/>
      <c r="E62" s="108"/>
      <c r="F62" s="52"/>
      <c r="G62" s="113"/>
      <c r="H62" s="113"/>
      <c r="I62" s="17">
        <f t="shared" si="0"/>
        <v>0</v>
      </c>
      <c r="J62" s="110"/>
      <c r="K62" s="59"/>
      <c r="L62" s="59"/>
      <c r="M62" s="93"/>
      <c r="N62" s="60"/>
      <c r="O62" s="60"/>
      <c r="P62" s="75"/>
      <c r="Q62" s="18"/>
      <c r="R62" s="18"/>
      <c r="S62" s="18"/>
      <c r="T62" s="18"/>
    </row>
    <row r="63" spans="1:20">
      <c r="A63" s="4">
        <v>59</v>
      </c>
      <c r="B63" s="17"/>
      <c r="C63" s="111"/>
      <c r="D63" s="18"/>
      <c r="E63" s="108"/>
      <c r="F63" s="52"/>
      <c r="G63" s="113"/>
      <c r="H63" s="113"/>
      <c r="I63" s="17">
        <f t="shared" si="0"/>
        <v>0</v>
      </c>
      <c r="J63" s="110"/>
      <c r="K63" s="59"/>
      <c r="L63" s="59"/>
      <c r="M63" s="93"/>
      <c r="N63" s="60"/>
      <c r="O63" s="60"/>
      <c r="P63" s="75"/>
      <c r="Q63" s="18"/>
      <c r="R63" s="18"/>
      <c r="S63" s="18"/>
      <c r="T63" s="18"/>
    </row>
    <row r="64" spans="1:20">
      <c r="A64" s="4">
        <v>60</v>
      </c>
      <c r="B64" s="17"/>
      <c r="C64" s="104"/>
      <c r="D64" s="18"/>
      <c r="E64" s="103"/>
      <c r="F64" s="52"/>
      <c r="G64" s="116"/>
      <c r="H64" s="116"/>
      <c r="I64" s="17">
        <f t="shared" si="0"/>
        <v>0</v>
      </c>
      <c r="J64" s="106"/>
      <c r="K64" s="59"/>
      <c r="L64" s="59"/>
      <c r="M64" s="93"/>
      <c r="N64" s="60"/>
      <c r="O64" s="60"/>
      <c r="P64" s="75"/>
      <c r="Q64" s="18"/>
      <c r="R64" s="18"/>
      <c r="S64" s="18"/>
      <c r="T64" s="18"/>
    </row>
    <row r="65" spans="1:20">
      <c r="A65" s="4">
        <v>61</v>
      </c>
      <c r="B65" s="17"/>
      <c r="C65" s="104"/>
      <c r="D65" s="18"/>
      <c r="E65" s="103"/>
      <c r="F65" s="52"/>
      <c r="G65" s="116"/>
      <c r="H65" s="116"/>
      <c r="I65" s="17">
        <f t="shared" si="0"/>
        <v>0</v>
      </c>
      <c r="J65" s="106"/>
      <c r="K65" s="59"/>
      <c r="L65" s="59"/>
      <c r="M65" s="93"/>
      <c r="N65" s="60"/>
      <c r="O65" s="60"/>
      <c r="P65" s="75"/>
      <c r="Q65" s="18"/>
      <c r="R65" s="18"/>
      <c r="S65" s="18"/>
      <c r="T65" s="18"/>
    </row>
    <row r="66" spans="1:20">
      <c r="A66" s="4">
        <v>62</v>
      </c>
      <c r="B66" s="17"/>
      <c r="C66" s="104"/>
      <c r="D66" s="18"/>
      <c r="E66" s="103"/>
      <c r="F66" s="52"/>
      <c r="G66" s="116"/>
      <c r="H66" s="116"/>
      <c r="I66" s="17">
        <f t="shared" si="0"/>
        <v>0</v>
      </c>
      <c r="J66" s="106"/>
      <c r="K66" s="59"/>
      <c r="L66" s="59"/>
      <c r="M66" s="93"/>
      <c r="N66" s="60"/>
      <c r="O66" s="60"/>
      <c r="P66" s="75"/>
      <c r="Q66" s="18"/>
      <c r="R66" s="18"/>
      <c r="S66" s="18"/>
      <c r="T66" s="18"/>
    </row>
    <row r="67" spans="1:20">
      <c r="A67" s="4">
        <v>63</v>
      </c>
      <c r="B67" s="17"/>
      <c r="C67" s="102"/>
      <c r="D67" s="18"/>
      <c r="E67" s="103"/>
      <c r="F67" s="52"/>
      <c r="G67" s="116"/>
      <c r="H67" s="116"/>
      <c r="I67" s="17">
        <f t="shared" si="0"/>
        <v>0</v>
      </c>
      <c r="J67" s="106"/>
      <c r="K67" s="61"/>
      <c r="L67" s="62"/>
      <c r="M67" s="93"/>
      <c r="N67" s="60"/>
      <c r="O67" s="60"/>
      <c r="P67" s="75"/>
      <c r="Q67" s="18"/>
      <c r="R67" s="18"/>
      <c r="S67" s="18"/>
      <c r="T67" s="18"/>
    </row>
    <row r="68" spans="1:20">
      <c r="A68" s="4">
        <v>64</v>
      </c>
      <c r="B68" s="17"/>
      <c r="C68" s="102"/>
      <c r="D68" s="18"/>
      <c r="E68" s="103"/>
      <c r="F68" s="52"/>
      <c r="G68" s="116"/>
      <c r="H68" s="116"/>
      <c r="I68" s="17">
        <f t="shared" si="0"/>
        <v>0</v>
      </c>
      <c r="J68" s="106"/>
      <c r="K68" s="61"/>
      <c r="L68" s="62"/>
      <c r="M68" s="93"/>
      <c r="N68" s="60"/>
      <c r="O68" s="60"/>
      <c r="P68" s="75"/>
      <c r="Q68" s="18"/>
      <c r="R68" s="18"/>
      <c r="S68" s="18"/>
      <c r="T68" s="18"/>
    </row>
    <row r="69" spans="1:20">
      <c r="A69" s="4">
        <v>65</v>
      </c>
      <c r="B69" s="17"/>
      <c r="C69" s="102"/>
      <c r="D69" s="18"/>
      <c r="E69" s="103"/>
      <c r="F69" s="52"/>
      <c r="G69" s="116"/>
      <c r="H69" s="116"/>
      <c r="I69" s="17">
        <f t="shared" si="0"/>
        <v>0</v>
      </c>
      <c r="J69" s="106"/>
      <c r="K69" s="59"/>
      <c r="L69" s="59"/>
      <c r="M69" s="93"/>
      <c r="N69" s="60"/>
      <c r="O69" s="60"/>
      <c r="P69" s="75"/>
      <c r="Q69" s="18"/>
      <c r="R69" s="18"/>
      <c r="S69" s="18"/>
      <c r="T69" s="18"/>
    </row>
    <row r="70" spans="1:20">
      <c r="A70" s="4">
        <v>66</v>
      </c>
      <c r="B70" s="17"/>
      <c r="C70" s="102"/>
      <c r="D70" s="18"/>
      <c r="E70" s="103"/>
      <c r="F70" s="52"/>
      <c r="G70" s="116"/>
      <c r="H70" s="116"/>
      <c r="I70" s="17">
        <f t="shared" ref="I70:I133" si="1">+G70+H70</f>
        <v>0</v>
      </c>
      <c r="J70" s="106"/>
      <c r="K70" s="59"/>
      <c r="L70" s="59"/>
      <c r="M70" s="93"/>
      <c r="N70" s="60"/>
      <c r="O70" s="60"/>
      <c r="P70" s="75"/>
      <c r="Q70" s="18"/>
      <c r="R70" s="18"/>
      <c r="S70" s="18"/>
      <c r="T70" s="18"/>
    </row>
    <row r="71" spans="1:20">
      <c r="A71" s="4">
        <v>67</v>
      </c>
      <c r="B71" s="17"/>
      <c r="C71" s="102"/>
      <c r="D71" s="18"/>
      <c r="E71" s="103"/>
      <c r="F71" s="52"/>
      <c r="G71" s="116"/>
      <c r="H71" s="116"/>
      <c r="I71" s="17">
        <f t="shared" si="1"/>
        <v>0</v>
      </c>
      <c r="J71" s="106"/>
      <c r="K71" s="59"/>
      <c r="L71" s="59"/>
      <c r="M71" s="93"/>
      <c r="N71" s="60"/>
      <c r="O71" s="60"/>
      <c r="P71" s="75"/>
      <c r="Q71" s="18"/>
      <c r="R71" s="18"/>
      <c r="S71" s="18"/>
      <c r="T71" s="18"/>
    </row>
    <row r="72" spans="1:20">
      <c r="A72" s="4">
        <v>68</v>
      </c>
      <c r="B72" s="17"/>
      <c r="C72" s="102"/>
      <c r="D72" s="18"/>
      <c r="E72" s="103"/>
      <c r="F72" s="52"/>
      <c r="G72" s="116"/>
      <c r="H72" s="116"/>
      <c r="I72" s="17">
        <f t="shared" si="1"/>
        <v>0</v>
      </c>
      <c r="J72" s="106"/>
      <c r="K72" s="59"/>
      <c r="L72" s="59"/>
      <c r="M72" s="93"/>
      <c r="N72" s="60"/>
      <c r="O72" s="60"/>
      <c r="P72" s="75"/>
      <c r="Q72" s="18"/>
      <c r="R72" s="18"/>
      <c r="S72" s="18"/>
      <c r="T72" s="18"/>
    </row>
    <row r="73" spans="1:20">
      <c r="A73" s="4">
        <v>69</v>
      </c>
      <c r="B73" s="17"/>
      <c r="C73" s="102"/>
      <c r="D73" s="18"/>
      <c r="E73" s="103"/>
      <c r="F73" s="52"/>
      <c r="G73" s="116"/>
      <c r="H73" s="116"/>
      <c r="I73" s="17">
        <f t="shared" si="1"/>
        <v>0</v>
      </c>
      <c r="J73" s="106"/>
      <c r="K73" s="59"/>
      <c r="L73" s="59"/>
      <c r="M73" s="93"/>
      <c r="N73" s="60"/>
      <c r="O73" s="60"/>
      <c r="P73" s="75"/>
      <c r="Q73" s="18"/>
      <c r="R73" s="18"/>
      <c r="S73" s="18"/>
      <c r="T73" s="18"/>
    </row>
    <row r="74" spans="1:20">
      <c r="A74" s="4">
        <v>70</v>
      </c>
      <c r="B74" s="17"/>
      <c r="C74" s="102"/>
      <c r="D74" s="18"/>
      <c r="E74" s="103"/>
      <c r="F74" s="52"/>
      <c r="G74" s="116"/>
      <c r="H74" s="116"/>
      <c r="I74" s="17">
        <f t="shared" si="1"/>
        <v>0</v>
      </c>
      <c r="J74" s="106"/>
      <c r="K74" s="59"/>
      <c r="L74" s="59"/>
      <c r="M74" s="93"/>
      <c r="N74" s="60"/>
      <c r="O74" s="60"/>
      <c r="P74" s="75"/>
      <c r="Q74" s="18"/>
      <c r="R74" s="18"/>
      <c r="S74" s="18"/>
      <c r="T74" s="18"/>
    </row>
    <row r="75" spans="1:20">
      <c r="A75" s="4">
        <v>71</v>
      </c>
      <c r="B75" s="17"/>
      <c r="C75" s="102"/>
      <c r="D75" s="18"/>
      <c r="E75" s="103"/>
      <c r="F75" s="52"/>
      <c r="G75" s="116"/>
      <c r="H75" s="116"/>
      <c r="I75" s="17">
        <f t="shared" si="1"/>
        <v>0</v>
      </c>
      <c r="J75" s="106"/>
      <c r="K75" s="59"/>
      <c r="L75" s="59"/>
      <c r="M75" s="93"/>
      <c r="N75" s="60"/>
      <c r="O75" s="60"/>
      <c r="P75" s="75"/>
      <c r="Q75" s="18"/>
      <c r="R75" s="18"/>
      <c r="S75" s="18"/>
      <c r="T75" s="18"/>
    </row>
    <row r="76" spans="1:20">
      <c r="A76" s="4">
        <v>72</v>
      </c>
      <c r="B76" s="17"/>
      <c r="C76" s="102"/>
      <c r="D76" s="18"/>
      <c r="E76" s="103"/>
      <c r="F76" s="52"/>
      <c r="G76" s="116"/>
      <c r="H76" s="116"/>
      <c r="I76" s="17">
        <f t="shared" si="1"/>
        <v>0</v>
      </c>
      <c r="J76" s="106"/>
      <c r="K76" s="59"/>
      <c r="L76" s="59"/>
      <c r="M76" s="93"/>
      <c r="N76" s="60"/>
      <c r="O76" s="60"/>
      <c r="P76" s="75"/>
      <c r="Q76" s="18"/>
      <c r="R76" s="18"/>
      <c r="S76" s="18"/>
      <c r="T76" s="18"/>
    </row>
    <row r="77" spans="1:20">
      <c r="A77" s="4">
        <v>73</v>
      </c>
      <c r="B77" s="17"/>
      <c r="C77" s="18"/>
      <c r="D77" s="18"/>
      <c r="E77" s="103"/>
      <c r="F77" s="52"/>
      <c r="G77" s="116"/>
      <c r="H77" s="116"/>
      <c r="I77" s="17">
        <f t="shared" si="1"/>
        <v>0</v>
      </c>
      <c r="J77" s="18"/>
      <c r="K77" s="18"/>
      <c r="L77" s="18"/>
      <c r="M77" s="93"/>
      <c r="N77" s="18"/>
      <c r="O77" s="18"/>
      <c r="P77" s="75"/>
      <c r="Q77" s="18"/>
      <c r="R77" s="18"/>
      <c r="S77" s="18"/>
      <c r="T77" s="18"/>
    </row>
    <row r="78" spans="1:20">
      <c r="A78" s="4">
        <v>74</v>
      </c>
      <c r="B78" s="17"/>
      <c r="C78" s="104"/>
      <c r="D78" s="18"/>
      <c r="E78" s="103"/>
      <c r="F78" s="52"/>
      <c r="G78" s="116"/>
      <c r="H78" s="116"/>
      <c r="I78" s="17">
        <f t="shared" si="1"/>
        <v>0</v>
      </c>
      <c r="J78" s="106"/>
      <c r="K78" s="59"/>
      <c r="L78" s="74"/>
      <c r="M78" s="93"/>
      <c r="N78" s="18"/>
      <c r="O78" s="18"/>
      <c r="P78" s="75"/>
      <c r="Q78" s="18"/>
      <c r="R78" s="18"/>
      <c r="S78" s="18"/>
      <c r="T78" s="18"/>
    </row>
    <row r="79" spans="1:20">
      <c r="A79" s="4">
        <v>75</v>
      </c>
      <c r="B79" s="17"/>
      <c r="C79" s="18"/>
      <c r="D79" s="18"/>
      <c r="E79" s="19"/>
      <c r="F79" s="18"/>
      <c r="G79" s="19"/>
      <c r="H79" s="19"/>
      <c r="I79" s="17">
        <f t="shared" si="1"/>
        <v>0</v>
      </c>
      <c r="J79" s="18"/>
      <c r="K79" s="18"/>
      <c r="L79" s="18"/>
      <c r="M79" s="52"/>
      <c r="N79" s="18"/>
      <c r="O79" s="18"/>
      <c r="P79" s="75"/>
      <c r="Q79" s="18"/>
      <c r="R79" s="18"/>
      <c r="S79" s="18"/>
      <c r="T79" s="18"/>
    </row>
    <row r="80" spans="1:20">
      <c r="A80" s="4">
        <v>76</v>
      </c>
      <c r="B80" s="17"/>
      <c r="C80" s="18"/>
      <c r="D80" s="18"/>
      <c r="E80" s="19"/>
      <c r="F80" s="18"/>
      <c r="G80" s="19"/>
      <c r="H80" s="19"/>
      <c r="I80" s="17">
        <f t="shared" si="1"/>
        <v>0</v>
      </c>
      <c r="J80" s="18"/>
      <c r="K80" s="18"/>
      <c r="L80" s="18"/>
      <c r="M80" s="52"/>
      <c r="N80" s="18"/>
      <c r="O80" s="18"/>
      <c r="P80" s="75"/>
      <c r="Q80" s="18"/>
      <c r="R80" s="18"/>
      <c r="S80" s="18"/>
      <c r="T80" s="18"/>
    </row>
    <row r="81" spans="1:20">
      <c r="A81" s="4">
        <v>77</v>
      </c>
      <c r="B81" s="17"/>
      <c r="C81" s="18"/>
      <c r="D81" s="18"/>
      <c r="E81" s="19"/>
      <c r="F81" s="18"/>
      <c r="G81" s="19"/>
      <c r="H81" s="19"/>
      <c r="I81" s="17">
        <f t="shared" si="1"/>
        <v>0</v>
      </c>
      <c r="J81" s="18"/>
      <c r="K81" s="18"/>
      <c r="L81" s="18"/>
      <c r="M81" s="52"/>
      <c r="N81" s="18"/>
      <c r="O81" s="18"/>
      <c r="P81" s="75"/>
      <c r="Q81" s="18"/>
      <c r="R81" s="18"/>
      <c r="S81" s="18"/>
      <c r="T81" s="18"/>
    </row>
    <row r="82" spans="1:20">
      <c r="A82" s="4">
        <v>78</v>
      </c>
      <c r="B82" s="17"/>
      <c r="C82" s="18"/>
      <c r="D82" s="18"/>
      <c r="E82" s="19"/>
      <c r="F82" s="18"/>
      <c r="G82" s="19"/>
      <c r="H82" s="19"/>
      <c r="I82" s="17">
        <f t="shared" si="1"/>
        <v>0</v>
      </c>
      <c r="J82" s="18"/>
      <c r="K82" s="18"/>
      <c r="L82" s="18"/>
      <c r="M82" s="52"/>
      <c r="N82" s="18"/>
      <c r="O82" s="18"/>
      <c r="P82" s="75"/>
      <c r="Q82" s="18"/>
      <c r="R82" s="18"/>
      <c r="S82" s="18"/>
      <c r="T82" s="18"/>
    </row>
    <row r="83" spans="1:20">
      <c r="A83" s="4">
        <v>79</v>
      </c>
      <c r="B83" s="17"/>
      <c r="C83" s="18"/>
      <c r="D83" s="18"/>
      <c r="E83" s="19"/>
      <c r="F83" s="18"/>
      <c r="G83" s="19"/>
      <c r="H83" s="19"/>
      <c r="I83" s="17">
        <f t="shared" si="1"/>
        <v>0</v>
      </c>
      <c r="J83" s="18"/>
      <c r="K83" s="18"/>
      <c r="L83" s="18"/>
      <c r="M83" s="52"/>
      <c r="N83" s="18"/>
      <c r="O83" s="18"/>
      <c r="P83" s="75"/>
      <c r="Q83" s="18"/>
      <c r="R83" s="18"/>
      <c r="S83" s="18"/>
      <c r="T83" s="18"/>
    </row>
    <row r="84" spans="1:20">
      <c r="A84" s="4">
        <v>80</v>
      </c>
      <c r="B84" s="17"/>
      <c r="C84" s="18"/>
      <c r="D84" s="18"/>
      <c r="E84" s="19"/>
      <c r="F84" s="18"/>
      <c r="G84" s="19"/>
      <c r="H84" s="19"/>
      <c r="I84" s="17">
        <f t="shared" si="1"/>
        <v>0</v>
      </c>
      <c r="J84" s="18"/>
      <c r="K84" s="18"/>
      <c r="L84" s="18"/>
      <c r="M84" s="52"/>
      <c r="N84" s="18"/>
      <c r="O84" s="18"/>
      <c r="P84" s="75"/>
      <c r="Q84" s="18"/>
      <c r="R84" s="18"/>
      <c r="S84" s="18"/>
      <c r="T84" s="18"/>
    </row>
    <row r="85" spans="1:20">
      <c r="A85" s="4">
        <v>81</v>
      </c>
      <c r="B85" s="17"/>
      <c r="C85" s="18"/>
      <c r="D85" s="18"/>
      <c r="E85" s="19"/>
      <c r="F85" s="18"/>
      <c r="G85" s="19"/>
      <c r="H85" s="19"/>
      <c r="I85" s="17">
        <f t="shared" si="1"/>
        <v>0</v>
      </c>
      <c r="J85" s="18"/>
      <c r="K85" s="18"/>
      <c r="L85" s="18"/>
      <c r="M85" s="52"/>
      <c r="N85" s="18"/>
      <c r="O85" s="18"/>
      <c r="P85" s="75"/>
      <c r="Q85" s="18"/>
      <c r="R85" s="18"/>
      <c r="S85" s="18"/>
      <c r="T85" s="18"/>
    </row>
    <row r="86" spans="1:20">
      <c r="A86" s="4">
        <v>82</v>
      </c>
      <c r="B86" s="17"/>
      <c r="C86" s="18"/>
      <c r="D86" s="18"/>
      <c r="E86" s="19"/>
      <c r="F86" s="18"/>
      <c r="G86" s="19"/>
      <c r="H86" s="19"/>
      <c r="I86" s="17">
        <f t="shared" si="1"/>
        <v>0</v>
      </c>
      <c r="J86" s="18"/>
      <c r="K86" s="18"/>
      <c r="L86" s="18"/>
      <c r="M86" s="52"/>
      <c r="N86" s="18"/>
      <c r="O86" s="18"/>
      <c r="P86" s="75"/>
      <c r="Q86" s="18"/>
      <c r="R86" s="18"/>
      <c r="S86" s="18"/>
      <c r="T86" s="18"/>
    </row>
    <row r="87" spans="1:20">
      <c r="A87" s="4">
        <v>83</v>
      </c>
      <c r="B87" s="17"/>
      <c r="C87" s="18"/>
      <c r="D87" s="18"/>
      <c r="E87" s="19"/>
      <c r="F87" s="18"/>
      <c r="G87" s="19"/>
      <c r="H87" s="19"/>
      <c r="I87" s="17">
        <f t="shared" si="1"/>
        <v>0</v>
      </c>
      <c r="J87" s="18"/>
      <c r="K87" s="18"/>
      <c r="L87" s="18"/>
      <c r="M87" s="52"/>
      <c r="N87" s="18"/>
      <c r="O87" s="18"/>
      <c r="P87" s="75"/>
      <c r="Q87" s="18"/>
      <c r="R87" s="18"/>
      <c r="S87" s="18"/>
      <c r="T87" s="18"/>
    </row>
    <row r="88" spans="1:20">
      <c r="A88" s="4">
        <v>84</v>
      </c>
      <c r="B88" s="17"/>
      <c r="C88" s="18"/>
      <c r="D88" s="18"/>
      <c r="E88" s="19"/>
      <c r="F88" s="18"/>
      <c r="G88" s="19"/>
      <c r="H88" s="19"/>
      <c r="I88" s="17">
        <f t="shared" si="1"/>
        <v>0</v>
      </c>
      <c r="J88" s="18"/>
      <c r="K88" s="18"/>
      <c r="L88" s="18"/>
      <c r="M88" s="52"/>
      <c r="N88" s="18"/>
      <c r="O88" s="18"/>
      <c r="P88" s="75"/>
      <c r="Q88" s="18"/>
      <c r="R88" s="18"/>
      <c r="S88" s="18"/>
      <c r="T88" s="18"/>
    </row>
    <row r="89" spans="1:20">
      <c r="A89" s="4">
        <v>85</v>
      </c>
      <c r="B89" s="17"/>
      <c r="C89" s="18"/>
      <c r="D89" s="18"/>
      <c r="E89" s="19"/>
      <c r="F89" s="18"/>
      <c r="G89" s="19"/>
      <c r="H89" s="19"/>
      <c r="I89" s="17">
        <f t="shared" si="1"/>
        <v>0</v>
      </c>
      <c r="J89" s="18"/>
      <c r="K89" s="18"/>
      <c r="L89" s="18"/>
      <c r="M89" s="52"/>
      <c r="N89" s="18"/>
      <c r="O89" s="18"/>
      <c r="P89" s="75"/>
      <c r="Q89" s="18"/>
      <c r="R89" s="18"/>
      <c r="S89" s="18"/>
      <c r="T89" s="18"/>
    </row>
    <row r="90" spans="1:20">
      <c r="A90" s="4">
        <v>86</v>
      </c>
      <c r="B90" s="17"/>
      <c r="C90" s="18"/>
      <c r="D90" s="18"/>
      <c r="E90" s="19"/>
      <c r="F90" s="18"/>
      <c r="G90" s="19"/>
      <c r="H90" s="19"/>
      <c r="I90" s="17">
        <f t="shared" si="1"/>
        <v>0</v>
      </c>
      <c r="J90" s="18"/>
      <c r="K90" s="18"/>
      <c r="L90" s="18"/>
      <c r="M90" s="52"/>
      <c r="N90" s="18"/>
      <c r="O90" s="18"/>
      <c r="P90" s="75"/>
      <c r="Q90" s="18"/>
      <c r="R90" s="18"/>
      <c r="S90" s="18"/>
      <c r="T90" s="18"/>
    </row>
    <row r="91" spans="1:20">
      <c r="A91" s="4">
        <v>87</v>
      </c>
      <c r="B91" s="17"/>
      <c r="C91" s="18"/>
      <c r="D91" s="18"/>
      <c r="E91" s="19"/>
      <c r="F91" s="18"/>
      <c r="G91" s="19"/>
      <c r="H91" s="19"/>
      <c r="I91" s="17">
        <f t="shared" si="1"/>
        <v>0</v>
      </c>
      <c r="J91" s="18"/>
      <c r="K91" s="18"/>
      <c r="L91" s="18"/>
      <c r="M91" s="52"/>
      <c r="N91" s="18"/>
      <c r="O91" s="18"/>
      <c r="P91" s="75"/>
      <c r="Q91" s="18"/>
      <c r="R91" s="18"/>
      <c r="S91" s="18"/>
      <c r="T91" s="18"/>
    </row>
    <row r="92" spans="1:20">
      <c r="A92" s="4">
        <v>88</v>
      </c>
      <c r="B92" s="17"/>
      <c r="C92" s="18"/>
      <c r="D92" s="18"/>
      <c r="E92" s="19"/>
      <c r="F92" s="18"/>
      <c r="G92" s="19"/>
      <c r="H92" s="19"/>
      <c r="I92" s="17">
        <f t="shared" si="1"/>
        <v>0</v>
      </c>
      <c r="J92" s="18"/>
      <c r="K92" s="18"/>
      <c r="L92" s="18"/>
      <c r="M92" s="52"/>
      <c r="N92" s="18"/>
      <c r="O92" s="18"/>
      <c r="P92" s="75"/>
      <c r="Q92" s="18"/>
      <c r="R92" s="18"/>
      <c r="S92" s="18"/>
      <c r="T92" s="18"/>
    </row>
    <row r="93" spans="1:20">
      <c r="A93" s="4">
        <v>89</v>
      </c>
      <c r="B93" s="17"/>
      <c r="C93" s="18"/>
      <c r="D93" s="18"/>
      <c r="E93" s="19"/>
      <c r="F93" s="18"/>
      <c r="G93" s="19"/>
      <c r="H93" s="19"/>
      <c r="I93" s="17">
        <f t="shared" si="1"/>
        <v>0</v>
      </c>
      <c r="J93" s="18"/>
      <c r="K93" s="18"/>
      <c r="L93" s="18"/>
      <c r="M93" s="52"/>
      <c r="N93" s="18"/>
      <c r="O93" s="18"/>
      <c r="P93" s="75"/>
      <c r="Q93" s="18"/>
      <c r="R93" s="18"/>
      <c r="S93" s="18"/>
      <c r="T93" s="18"/>
    </row>
    <row r="94" spans="1:20">
      <c r="A94" s="4">
        <v>90</v>
      </c>
      <c r="B94" s="17"/>
      <c r="C94" s="18"/>
      <c r="D94" s="18"/>
      <c r="E94" s="19"/>
      <c r="F94" s="18"/>
      <c r="G94" s="19"/>
      <c r="H94" s="19"/>
      <c r="I94" s="17">
        <f t="shared" si="1"/>
        <v>0</v>
      </c>
      <c r="J94" s="18"/>
      <c r="K94" s="18"/>
      <c r="L94" s="18"/>
      <c r="M94" s="52"/>
      <c r="N94" s="18"/>
      <c r="O94" s="18"/>
      <c r="P94" s="75"/>
      <c r="Q94" s="18"/>
      <c r="R94" s="18"/>
      <c r="S94" s="18"/>
      <c r="T94" s="18"/>
    </row>
    <row r="95" spans="1:20">
      <c r="A95" s="4">
        <v>91</v>
      </c>
      <c r="B95" s="17"/>
      <c r="C95" s="18"/>
      <c r="D95" s="18"/>
      <c r="E95" s="19"/>
      <c r="F95" s="18"/>
      <c r="G95" s="19"/>
      <c r="H95" s="19"/>
      <c r="I95" s="17">
        <f t="shared" si="1"/>
        <v>0</v>
      </c>
      <c r="J95" s="18"/>
      <c r="K95" s="18"/>
      <c r="L95" s="18"/>
      <c r="M95" s="52"/>
      <c r="N95" s="18"/>
      <c r="O95" s="18"/>
      <c r="P95" s="75"/>
      <c r="Q95" s="18"/>
      <c r="R95" s="18"/>
      <c r="S95" s="18"/>
      <c r="T95" s="18"/>
    </row>
    <row r="96" spans="1:20">
      <c r="A96" s="4">
        <v>92</v>
      </c>
      <c r="B96" s="17"/>
      <c r="C96" s="18"/>
      <c r="D96" s="18"/>
      <c r="E96" s="19"/>
      <c r="F96" s="18"/>
      <c r="G96" s="19"/>
      <c r="H96" s="19"/>
      <c r="I96" s="17">
        <f t="shared" si="1"/>
        <v>0</v>
      </c>
      <c r="J96" s="18"/>
      <c r="K96" s="18"/>
      <c r="L96" s="18"/>
      <c r="M96" s="52"/>
      <c r="N96" s="18"/>
      <c r="O96" s="18"/>
      <c r="P96" s="75"/>
      <c r="Q96" s="18"/>
      <c r="R96" s="18"/>
      <c r="S96" s="18"/>
      <c r="T96" s="18"/>
    </row>
    <row r="97" spans="1:20">
      <c r="A97" s="4">
        <v>93</v>
      </c>
      <c r="B97" s="17"/>
      <c r="C97" s="18"/>
      <c r="D97" s="18"/>
      <c r="E97" s="19"/>
      <c r="F97" s="18"/>
      <c r="G97" s="19"/>
      <c r="H97" s="19"/>
      <c r="I97" s="17">
        <f t="shared" si="1"/>
        <v>0</v>
      </c>
      <c r="J97" s="18"/>
      <c r="K97" s="18"/>
      <c r="L97" s="18"/>
      <c r="M97" s="52"/>
      <c r="N97" s="18"/>
      <c r="O97" s="18"/>
      <c r="P97" s="75"/>
      <c r="Q97" s="18"/>
      <c r="R97" s="18"/>
      <c r="S97" s="18"/>
      <c r="T97" s="18"/>
    </row>
    <row r="98" spans="1:20">
      <c r="A98" s="4">
        <v>94</v>
      </c>
      <c r="B98" s="17"/>
      <c r="C98" s="18"/>
      <c r="D98" s="18"/>
      <c r="E98" s="19"/>
      <c r="F98" s="18"/>
      <c r="G98" s="19"/>
      <c r="H98" s="19"/>
      <c r="I98" s="17">
        <f t="shared" si="1"/>
        <v>0</v>
      </c>
      <c r="J98" s="18"/>
      <c r="K98" s="18"/>
      <c r="L98" s="18"/>
      <c r="M98" s="52"/>
      <c r="N98" s="18"/>
      <c r="O98" s="18"/>
      <c r="P98" s="75"/>
      <c r="Q98" s="18"/>
      <c r="R98" s="18"/>
      <c r="S98" s="18"/>
      <c r="T98" s="18"/>
    </row>
    <row r="99" spans="1:20">
      <c r="A99" s="4">
        <v>95</v>
      </c>
      <c r="B99" s="17"/>
      <c r="C99" s="18"/>
      <c r="D99" s="18"/>
      <c r="E99" s="19"/>
      <c r="F99" s="18"/>
      <c r="G99" s="19"/>
      <c r="H99" s="19"/>
      <c r="I99" s="17">
        <f t="shared" si="1"/>
        <v>0</v>
      </c>
      <c r="J99" s="18"/>
      <c r="K99" s="18"/>
      <c r="L99" s="18"/>
      <c r="M99" s="52"/>
      <c r="N99" s="18"/>
      <c r="O99" s="18"/>
      <c r="P99" s="75"/>
      <c r="Q99" s="18"/>
      <c r="R99" s="18"/>
      <c r="S99" s="18"/>
      <c r="T99" s="18"/>
    </row>
    <row r="100" spans="1:20">
      <c r="A100" s="4">
        <v>96</v>
      </c>
      <c r="B100" s="17"/>
      <c r="C100" s="18"/>
      <c r="D100" s="18"/>
      <c r="E100" s="19"/>
      <c r="F100" s="18"/>
      <c r="G100" s="19"/>
      <c r="H100" s="19"/>
      <c r="I100" s="17">
        <f t="shared" si="1"/>
        <v>0</v>
      </c>
      <c r="J100" s="18"/>
      <c r="K100" s="18"/>
      <c r="L100" s="18"/>
      <c r="M100" s="52"/>
      <c r="N100" s="18"/>
      <c r="O100" s="18"/>
      <c r="P100" s="75"/>
      <c r="Q100" s="18"/>
      <c r="R100" s="18"/>
      <c r="S100" s="18"/>
      <c r="T100" s="18"/>
    </row>
    <row r="101" spans="1:20">
      <c r="A101" s="4">
        <v>97</v>
      </c>
      <c r="B101" s="17"/>
      <c r="C101" s="18"/>
      <c r="D101" s="18"/>
      <c r="E101" s="19"/>
      <c r="F101" s="18"/>
      <c r="G101" s="19"/>
      <c r="H101" s="19"/>
      <c r="I101" s="17">
        <f t="shared" si="1"/>
        <v>0</v>
      </c>
      <c r="J101" s="18"/>
      <c r="K101" s="18"/>
      <c r="L101" s="18"/>
      <c r="M101" s="52"/>
      <c r="N101" s="18"/>
      <c r="O101" s="18"/>
      <c r="P101" s="75"/>
      <c r="Q101" s="18"/>
      <c r="R101" s="18"/>
      <c r="S101" s="18"/>
      <c r="T101" s="18"/>
    </row>
    <row r="102" spans="1:20">
      <c r="A102" s="4">
        <v>98</v>
      </c>
      <c r="B102" s="17"/>
      <c r="C102" s="18"/>
      <c r="D102" s="18"/>
      <c r="E102" s="19"/>
      <c r="F102" s="18"/>
      <c r="G102" s="19"/>
      <c r="H102" s="19"/>
      <c r="I102" s="17">
        <f t="shared" si="1"/>
        <v>0</v>
      </c>
      <c r="J102" s="18"/>
      <c r="K102" s="18"/>
      <c r="L102" s="18"/>
      <c r="M102" s="52"/>
      <c r="N102" s="18"/>
      <c r="O102" s="18"/>
      <c r="P102" s="75"/>
      <c r="Q102" s="18"/>
      <c r="R102" s="18"/>
      <c r="S102" s="18"/>
      <c r="T102" s="18"/>
    </row>
    <row r="103" spans="1:20">
      <c r="A103" s="4">
        <v>99</v>
      </c>
      <c r="B103" s="17"/>
      <c r="C103" s="18"/>
      <c r="D103" s="18"/>
      <c r="E103" s="19"/>
      <c r="F103" s="18"/>
      <c r="G103" s="19"/>
      <c r="H103" s="19"/>
      <c r="I103" s="17">
        <f t="shared" si="1"/>
        <v>0</v>
      </c>
      <c r="J103" s="18"/>
      <c r="K103" s="18"/>
      <c r="L103" s="18"/>
      <c r="M103" s="52"/>
      <c r="N103" s="18"/>
      <c r="O103" s="18"/>
      <c r="P103" s="75"/>
      <c r="Q103" s="18"/>
      <c r="R103" s="18"/>
      <c r="S103" s="18"/>
      <c r="T103" s="18"/>
    </row>
    <row r="104" spans="1:20">
      <c r="A104" s="4">
        <v>100</v>
      </c>
      <c r="B104" s="17"/>
      <c r="C104" s="18"/>
      <c r="D104" s="18"/>
      <c r="E104" s="19"/>
      <c r="F104" s="18"/>
      <c r="G104" s="19"/>
      <c r="H104" s="19"/>
      <c r="I104" s="17">
        <f t="shared" si="1"/>
        <v>0</v>
      </c>
      <c r="J104" s="18"/>
      <c r="K104" s="18"/>
      <c r="L104" s="18"/>
      <c r="M104" s="52"/>
      <c r="N104" s="18"/>
      <c r="O104" s="18"/>
      <c r="P104" s="75"/>
      <c r="Q104" s="18"/>
      <c r="R104" s="18"/>
      <c r="S104" s="18"/>
      <c r="T104" s="18"/>
    </row>
    <row r="105" spans="1:20">
      <c r="A105" s="4">
        <v>101</v>
      </c>
      <c r="B105" s="17"/>
      <c r="C105" s="18"/>
      <c r="D105" s="18"/>
      <c r="E105" s="19"/>
      <c r="F105" s="18"/>
      <c r="G105" s="19"/>
      <c r="H105" s="19"/>
      <c r="I105" s="17">
        <f t="shared" si="1"/>
        <v>0</v>
      </c>
      <c r="J105" s="18"/>
      <c r="K105" s="18"/>
      <c r="L105" s="18"/>
      <c r="M105" s="52"/>
      <c r="N105" s="18"/>
      <c r="O105" s="18"/>
      <c r="P105" s="75"/>
      <c r="Q105" s="18"/>
      <c r="R105" s="18"/>
      <c r="S105" s="18"/>
      <c r="T105" s="18"/>
    </row>
    <row r="106" spans="1:20">
      <c r="A106" s="4">
        <v>102</v>
      </c>
      <c r="B106" s="17"/>
      <c r="C106" s="18"/>
      <c r="D106" s="18"/>
      <c r="E106" s="19"/>
      <c r="F106" s="18"/>
      <c r="G106" s="19"/>
      <c r="H106" s="19"/>
      <c r="I106" s="17">
        <f t="shared" si="1"/>
        <v>0</v>
      </c>
      <c r="J106" s="18"/>
      <c r="K106" s="18"/>
      <c r="L106" s="18"/>
      <c r="M106" s="52"/>
      <c r="N106" s="18"/>
      <c r="O106" s="18"/>
      <c r="P106" s="75"/>
      <c r="Q106" s="18"/>
      <c r="R106" s="18"/>
      <c r="S106" s="18"/>
      <c r="T106" s="18"/>
    </row>
    <row r="107" spans="1:20">
      <c r="A107" s="4">
        <v>103</v>
      </c>
      <c r="B107" s="17"/>
      <c r="C107" s="18"/>
      <c r="D107" s="18"/>
      <c r="E107" s="19"/>
      <c r="F107" s="18"/>
      <c r="G107" s="19"/>
      <c r="H107" s="19"/>
      <c r="I107" s="17">
        <f t="shared" si="1"/>
        <v>0</v>
      </c>
      <c r="J107" s="18"/>
      <c r="K107" s="18"/>
      <c r="L107" s="18"/>
      <c r="M107" s="52"/>
      <c r="N107" s="18"/>
      <c r="O107" s="18"/>
      <c r="P107" s="75"/>
      <c r="Q107" s="18"/>
      <c r="R107" s="18"/>
      <c r="S107" s="18"/>
      <c r="T107" s="18"/>
    </row>
    <row r="108" spans="1:20">
      <c r="A108" s="4">
        <v>104</v>
      </c>
      <c r="B108" s="17"/>
      <c r="C108" s="18"/>
      <c r="D108" s="18"/>
      <c r="E108" s="19"/>
      <c r="F108" s="18"/>
      <c r="G108" s="19"/>
      <c r="H108" s="19"/>
      <c r="I108" s="17">
        <f t="shared" si="1"/>
        <v>0</v>
      </c>
      <c r="J108" s="18"/>
      <c r="K108" s="18"/>
      <c r="L108" s="18"/>
      <c r="M108" s="52"/>
      <c r="N108" s="18"/>
      <c r="O108" s="18"/>
      <c r="P108" s="75"/>
      <c r="Q108" s="18"/>
      <c r="R108" s="18"/>
      <c r="S108" s="18"/>
      <c r="T108" s="18"/>
    </row>
    <row r="109" spans="1:20">
      <c r="A109" s="4">
        <v>105</v>
      </c>
      <c r="B109" s="17"/>
      <c r="C109" s="18"/>
      <c r="D109" s="18"/>
      <c r="E109" s="19"/>
      <c r="F109" s="18"/>
      <c r="G109" s="19"/>
      <c r="H109" s="19"/>
      <c r="I109" s="17">
        <f t="shared" si="1"/>
        <v>0</v>
      </c>
      <c r="J109" s="18"/>
      <c r="K109" s="18"/>
      <c r="L109" s="18"/>
      <c r="M109" s="52"/>
      <c r="N109" s="18"/>
      <c r="O109" s="18"/>
      <c r="P109" s="75"/>
      <c r="Q109" s="18"/>
      <c r="R109" s="18"/>
      <c r="S109" s="18"/>
      <c r="T109" s="18"/>
    </row>
    <row r="110" spans="1:20">
      <c r="A110" s="4">
        <v>106</v>
      </c>
      <c r="B110" s="17"/>
      <c r="C110" s="18"/>
      <c r="D110" s="18"/>
      <c r="E110" s="19"/>
      <c r="F110" s="18"/>
      <c r="G110" s="19"/>
      <c r="H110" s="19"/>
      <c r="I110" s="17">
        <f t="shared" si="1"/>
        <v>0</v>
      </c>
      <c r="J110" s="18"/>
      <c r="K110" s="18"/>
      <c r="L110" s="18"/>
      <c r="M110" s="52"/>
      <c r="N110" s="18"/>
      <c r="O110" s="18"/>
      <c r="P110" s="75"/>
      <c r="Q110" s="18"/>
      <c r="R110" s="18"/>
      <c r="S110" s="18"/>
      <c r="T110" s="18"/>
    </row>
    <row r="111" spans="1:20">
      <c r="A111" s="4">
        <v>107</v>
      </c>
      <c r="B111" s="17"/>
      <c r="C111" s="18"/>
      <c r="D111" s="18"/>
      <c r="E111" s="19"/>
      <c r="F111" s="18"/>
      <c r="G111" s="19"/>
      <c r="H111" s="19"/>
      <c r="I111" s="17">
        <f t="shared" si="1"/>
        <v>0</v>
      </c>
      <c r="J111" s="18"/>
      <c r="K111" s="18"/>
      <c r="L111" s="18"/>
      <c r="M111" s="52"/>
      <c r="N111" s="18"/>
      <c r="O111" s="18"/>
      <c r="P111" s="75"/>
      <c r="Q111" s="18"/>
      <c r="R111" s="18"/>
      <c r="S111" s="18"/>
      <c r="T111" s="18"/>
    </row>
    <row r="112" spans="1:20">
      <c r="A112" s="4">
        <v>108</v>
      </c>
      <c r="B112" s="17"/>
      <c r="C112" s="18"/>
      <c r="D112" s="18"/>
      <c r="E112" s="19"/>
      <c r="F112" s="18"/>
      <c r="G112" s="19"/>
      <c r="H112" s="19"/>
      <c r="I112" s="17">
        <f t="shared" si="1"/>
        <v>0</v>
      </c>
      <c r="J112" s="18"/>
      <c r="K112" s="18"/>
      <c r="L112" s="18"/>
      <c r="M112" s="52"/>
      <c r="N112" s="18"/>
      <c r="O112" s="18"/>
      <c r="P112" s="75"/>
      <c r="Q112" s="18"/>
      <c r="R112" s="18"/>
      <c r="S112" s="18"/>
      <c r="T112" s="18"/>
    </row>
    <row r="113" spans="1:20">
      <c r="A113" s="4">
        <v>109</v>
      </c>
      <c r="B113" s="17"/>
      <c r="C113" s="18"/>
      <c r="D113" s="18"/>
      <c r="E113" s="19"/>
      <c r="F113" s="18"/>
      <c r="G113" s="19"/>
      <c r="H113" s="19"/>
      <c r="I113" s="17">
        <f t="shared" si="1"/>
        <v>0</v>
      </c>
      <c r="J113" s="18"/>
      <c r="K113" s="18"/>
      <c r="L113" s="18"/>
      <c r="M113" s="52"/>
      <c r="N113" s="18"/>
      <c r="O113" s="18"/>
      <c r="P113" s="75"/>
      <c r="Q113" s="18"/>
      <c r="R113" s="18"/>
      <c r="S113" s="18"/>
      <c r="T113" s="18"/>
    </row>
    <row r="114" spans="1:20">
      <c r="A114" s="4">
        <v>110</v>
      </c>
      <c r="B114" s="17"/>
      <c r="C114" s="18"/>
      <c r="D114" s="18"/>
      <c r="E114" s="19"/>
      <c r="F114" s="18"/>
      <c r="G114" s="19"/>
      <c r="H114" s="19"/>
      <c r="I114" s="17">
        <f t="shared" si="1"/>
        <v>0</v>
      </c>
      <c r="J114" s="18"/>
      <c r="K114" s="18"/>
      <c r="L114" s="18"/>
      <c r="M114" s="52"/>
      <c r="N114" s="18"/>
      <c r="O114" s="18"/>
      <c r="P114" s="75"/>
      <c r="Q114" s="18"/>
      <c r="R114" s="18"/>
      <c r="S114" s="18"/>
      <c r="T114" s="18"/>
    </row>
    <row r="115" spans="1:20">
      <c r="A115" s="4">
        <v>111</v>
      </c>
      <c r="B115" s="17"/>
      <c r="C115" s="18"/>
      <c r="D115" s="18"/>
      <c r="E115" s="19"/>
      <c r="F115" s="18"/>
      <c r="G115" s="19"/>
      <c r="H115" s="19"/>
      <c r="I115" s="17">
        <f t="shared" si="1"/>
        <v>0</v>
      </c>
      <c r="J115" s="18"/>
      <c r="K115" s="18"/>
      <c r="L115" s="18"/>
      <c r="M115" s="52"/>
      <c r="N115" s="18"/>
      <c r="O115" s="18"/>
      <c r="P115" s="75"/>
      <c r="Q115" s="18"/>
      <c r="R115" s="18"/>
      <c r="S115" s="18"/>
      <c r="T115" s="18"/>
    </row>
    <row r="116" spans="1:20">
      <c r="A116" s="4">
        <v>112</v>
      </c>
      <c r="B116" s="17"/>
      <c r="C116" s="18"/>
      <c r="D116" s="18"/>
      <c r="E116" s="19"/>
      <c r="F116" s="18"/>
      <c r="G116" s="19"/>
      <c r="H116" s="19"/>
      <c r="I116" s="17">
        <f t="shared" si="1"/>
        <v>0</v>
      </c>
      <c r="J116" s="18"/>
      <c r="K116" s="18"/>
      <c r="L116" s="18"/>
      <c r="M116" s="52"/>
      <c r="N116" s="18"/>
      <c r="O116" s="18"/>
      <c r="P116" s="75"/>
      <c r="Q116" s="18"/>
      <c r="R116" s="18"/>
      <c r="S116" s="18"/>
      <c r="T116" s="18"/>
    </row>
    <row r="117" spans="1:20">
      <c r="A117" s="4">
        <v>113</v>
      </c>
      <c r="B117" s="17"/>
      <c r="C117" s="18"/>
      <c r="D117" s="18"/>
      <c r="E117" s="19"/>
      <c r="F117" s="18"/>
      <c r="G117" s="19"/>
      <c r="H117" s="19"/>
      <c r="I117" s="17">
        <f t="shared" si="1"/>
        <v>0</v>
      </c>
      <c r="J117" s="18"/>
      <c r="K117" s="18"/>
      <c r="L117" s="18"/>
      <c r="M117" s="52"/>
      <c r="N117" s="18"/>
      <c r="O117" s="18"/>
      <c r="P117" s="75"/>
      <c r="Q117" s="18"/>
      <c r="R117" s="18"/>
      <c r="S117" s="18"/>
      <c r="T117" s="18"/>
    </row>
    <row r="118" spans="1:20">
      <c r="A118" s="4">
        <v>114</v>
      </c>
      <c r="B118" s="17"/>
      <c r="C118" s="18"/>
      <c r="D118" s="18"/>
      <c r="E118" s="19"/>
      <c r="F118" s="18"/>
      <c r="G118" s="19"/>
      <c r="H118" s="19"/>
      <c r="I118" s="17">
        <f t="shared" si="1"/>
        <v>0</v>
      </c>
      <c r="J118" s="18"/>
      <c r="K118" s="18"/>
      <c r="L118" s="18"/>
      <c r="M118" s="52"/>
      <c r="N118" s="18"/>
      <c r="O118" s="18"/>
      <c r="P118" s="75"/>
      <c r="Q118" s="18"/>
      <c r="R118" s="18"/>
      <c r="S118" s="18"/>
      <c r="T118" s="18"/>
    </row>
    <row r="119" spans="1:20">
      <c r="A119" s="4">
        <v>115</v>
      </c>
      <c r="B119" s="17"/>
      <c r="C119" s="18"/>
      <c r="D119" s="18"/>
      <c r="E119" s="19"/>
      <c r="F119" s="18"/>
      <c r="G119" s="19"/>
      <c r="H119" s="19"/>
      <c r="I119" s="17">
        <f t="shared" si="1"/>
        <v>0</v>
      </c>
      <c r="J119" s="18"/>
      <c r="K119" s="18"/>
      <c r="L119" s="18"/>
      <c r="M119" s="52"/>
      <c r="N119" s="18"/>
      <c r="O119" s="18"/>
      <c r="P119" s="75"/>
      <c r="Q119" s="18"/>
      <c r="R119" s="18"/>
      <c r="S119" s="18"/>
      <c r="T119" s="18"/>
    </row>
    <row r="120" spans="1:20">
      <c r="A120" s="4">
        <v>116</v>
      </c>
      <c r="B120" s="17"/>
      <c r="C120" s="18"/>
      <c r="D120" s="18"/>
      <c r="E120" s="19"/>
      <c r="F120" s="18"/>
      <c r="G120" s="19"/>
      <c r="H120" s="19"/>
      <c r="I120" s="17">
        <f t="shared" si="1"/>
        <v>0</v>
      </c>
      <c r="J120" s="18"/>
      <c r="K120" s="18"/>
      <c r="L120" s="18"/>
      <c r="M120" s="52"/>
      <c r="N120" s="18"/>
      <c r="O120" s="18"/>
      <c r="P120" s="75"/>
      <c r="Q120" s="18"/>
      <c r="R120" s="18"/>
      <c r="S120" s="18"/>
      <c r="T120" s="18"/>
    </row>
    <row r="121" spans="1:20">
      <c r="A121" s="4">
        <v>117</v>
      </c>
      <c r="B121" s="17"/>
      <c r="C121" s="18"/>
      <c r="D121" s="18"/>
      <c r="E121" s="19"/>
      <c r="F121" s="18"/>
      <c r="G121" s="19"/>
      <c r="H121" s="19"/>
      <c r="I121" s="17">
        <f t="shared" si="1"/>
        <v>0</v>
      </c>
      <c r="J121" s="18"/>
      <c r="K121" s="18"/>
      <c r="L121" s="18"/>
      <c r="M121" s="52"/>
      <c r="N121" s="18"/>
      <c r="O121" s="18"/>
      <c r="P121" s="75"/>
      <c r="Q121" s="18"/>
      <c r="R121" s="18"/>
      <c r="S121" s="18"/>
      <c r="T121" s="18"/>
    </row>
    <row r="122" spans="1:20">
      <c r="A122" s="4">
        <v>118</v>
      </c>
      <c r="B122" s="17"/>
      <c r="C122" s="18"/>
      <c r="D122" s="18"/>
      <c r="E122" s="19"/>
      <c r="F122" s="18"/>
      <c r="G122" s="19"/>
      <c r="H122" s="19"/>
      <c r="I122" s="17">
        <f t="shared" si="1"/>
        <v>0</v>
      </c>
      <c r="J122" s="18"/>
      <c r="K122" s="18"/>
      <c r="L122" s="18"/>
      <c r="M122" s="52"/>
      <c r="N122" s="18"/>
      <c r="O122" s="18"/>
      <c r="P122" s="75"/>
      <c r="Q122" s="18"/>
      <c r="R122" s="18"/>
      <c r="S122" s="18"/>
      <c r="T122" s="18"/>
    </row>
    <row r="123" spans="1:20">
      <c r="A123" s="4">
        <v>119</v>
      </c>
      <c r="B123" s="17"/>
      <c r="C123" s="18"/>
      <c r="D123" s="18"/>
      <c r="E123" s="19"/>
      <c r="F123" s="18"/>
      <c r="G123" s="19"/>
      <c r="H123" s="19"/>
      <c r="I123" s="17">
        <f t="shared" si="1"/>
        <v>0</v>
      </c>
      <c r="J123" s="18"/>
      <c r="K123" s="18"/>
      <c r="L123" s="18"/>
      <c r="M123" s="52"/>
      <c r="N123" s="18"/>
      <c r="O123" s="18"/>
      <c r="P123" s="75"/>
      <c r="Q123" s="18"/>
      <c r="R123" s="18"/>
      <c r="S123" s="18"/>
      <c r="T123" s="18"/>
    </row>
    <row r="124" spans="1:20">
      <c r="A124" s="4">
        <v>120</v>
      </c>
      <c r="B124" s="17"/>
      <c r="C124" s="18"/>
      <c r="D124" s="18"/>
      <c r="E124" s="19"/>
      <c r="F124" s="18"/>
      <c r="G124" s="19"/>
      <c r="H124" s="19"/>
      <c r="I124" s="17">
        <f t="shared" si="1"/>
        <v>0</v>
      </c>
      <c r="J124" s="18"/>
      <c r="K124" s="18"/>
      <c r="L124" s="18"/>
      <c r="M124" s="52"/>
      <c r="N124" s="18"/>
      <c r="O124" s="18"/>
      <c r="P124" s="75"/>
      <c r="Q124" s="18"/>
      <c r="R124" s="18"/>
      <c r="S124" s="18"/>
      <c r="T124" s="18"/>
    </row>
    <row r="125" spans="1:20">
      <c r="A125" s="4">
        <v>121</v>
      </c>
      <c r="B125" s="17"/>
      <c r="C125" s="18"/>
      <c r="D125" s="18"/>
      <c r="E125" s="19"/>
      <c r="F125" s="18"/>
      <c r="G125" s="19"/>
      <c r="H125" s="19"/>
      <c r="I125" s="17">
        <f t="shared" si="1"/>
        <v>0</v>
      </c>
      <c r="J125" s="18"/>
      <c r="K125" s="18"/>
      <c r="L125" s="18"/>
      <c r="M125" s="52"/>
      <c r="N125" s="18"/>
      <c r="O125" s="18"/>
      <c r="P125" s="75"/>
      <c r="Q125" s="18"/>
      <c r="R125" s="18"/>
      <c r="S125" s="18"/>
      <c r="T125" s="18"/>
    </row>
    <row r="126" spans="1:20">
      <c r="A126" s="4">
        <v>122</v>
      </c>
      <c r="B126" s="17"/>
      <c r="C126" s="18"/>
      <c r="D126" s="18"/>
      <c r="E126" s="19"/>
      <c r="F126" s="18"/>
      <c r="G126" s="19"/>
      <c r="H126" s="19"/>
      <c r="I126" s="17">
        <f t="shared" si="1"/>
        <v>0</v>
      </c>
      <c r="J126" s="18"/>
      <c r="K126" s="18"/>
      <c r="L126" s="18"/>
      <c r="M126" s="52"/>
      <c r="N126" s="18"/>
      <c r="O126" s="18"/>
      <c r="P126" s="75"/>
      <c r="Q126" s="18"/>
      <c r="R126" s="18"/>
      <c r="S126" s="18"/>
      <c r="T126" s="18"/>
    </row>
    <row r="127" spans="1:20">
      <c r="A127" s="4">
        <v>123</v>
      </c>
      <c r="B127" s="17"/>
      <c r="C127" s="18"/>
      <c r="D127" s="18"/>
      <c r="E127" s="19"/>
      <c r="F127" s="18"/>
      <c r="G127" s="19"/>
      <c r="H127" s="19"/>
      <c r="I127" s="17">
        <f t="shared" si="1"/>
        <v>0</v>
      </c>
      <c r="J127" s="18"/>
      <c r="K127" s="18"/>
      <c r="L127" s="18"/>
      <c r="M127" s="52"/>
      <c r="N127" s="18"/>
      <c r="O127" s="18"/>
      <c r="P127" s="75"/>
      <c r="Q127" s="18"/>
      <c r="R127" s="18"/>
      <c r="S127" s="18"/>
      <c r="T127" s="18"/>
    </row>
    <row r="128" spans="1:20">
      <c r="A128" s="4">
        <v>124</v>
      </c>
      <c r="B128" s="17"/>
      <c r="C128" s="18"/>
      <c r="D128" s="18"/>
      <c r="E128" s="19"/>
      <c r="F128" s="18"/>
      <c r="G128" s="19"/>
      <c r="H128" s="19"/>
      <c r="I128" s="17">
        <f t="shared" si="1"/>
        <v>0</v>
      </c>
      <c r="J128" s="18"/>
      <c r="K128" s="18"/>
      <c r="L128" s="18"/>
      <c r="M128" s="52"/>
      <c r="N128" s="18"/>
      <c r="O128" s="18"/>
      <c r="P128" s="75"/>
      <c r="Q128" s="18"/>
      <c r="R128" s="18"/>
      <c r="S128" s="18"/>
      <c r="T128" s="18"/>
    </row>
    <row r="129" spans="1:20">
      <c r="A129" s="4">
        <v>125</v>
      </c>
      <c r="B129" s="17"/>
      <c r="C129" s="18"/>
      <c r="D129" s="18"/>
      <c r="E129" s="19"/>
      <c r="F129" s="18"/>
      <c r="G129" s="19"/>
      <c r="H129" s="19"/>
      <c r="I129" s="17">
        <f t="shared" si="1"/>
        <v>0</v>
      </c>
      <c r="J129" s="18"/>
      <c r="K129" s="18"/>
      <c r="L129" s="18"/>
      <c r="M129" s="52"/>
      <c r="N129" s="18"/>
      <c r="O129" s="18"/>
      <c r="P129" s="75"/>
      <c r="Q129" s="18"/>
      <c r="R129" s="18"/>
      <c r="S129" s="18"/>
      <c r="T129" s="18"/>
    </row>
    <row r="130" spans="1:20">
      <c r="A130" s="4">
        <v>126</v>
      </c>
      <c r="B130" s="17"/>
      <c r="C130" s="18"/>
      <c r="D130" s="18"/>
      <c r="E130" s="19"/>
      <c r="F130" s="18"/>
      <c r="G130" s="19"/>
      <c r="H130" s="19"/>
      <c r="I130" s="17">
        <f t="shared" si="1"/>
        <v>0</v>
      </c>
      <c r="J130" s="18"/>
      <c r="K130" s="18"/>
      <c r="L130" s="18"/>
      <c r="M130" s="52"/>
      <c r="N130" s="18"/>
      <c r="O130" s="18"/>
      <c r="P130" s="75"/>
      <c r="Q130" s="18"/>
      <c r="R130" s="18"/>
      <c r="S130" s="18"/>
      <c r="T130" s="18"/>
    </row>
    <row r="131" spans="1:20">
      <c r="A131" s="4">
        <v>127</v>
      </c>
      <c r="B131" s="17"/>
      <c r="C131" s="18"/>
      <c r="D131" s="18"/>
      <c r="E131" s="19"/>
      <c r="F131" s="18"/>
      <c r="G131" s="19"/>
      <c r="H131" s="19"/>
      <c r="I131" s="17">
        <f t="shared" si="1"/>
        <v>0</v>
      </c>
      <c r="J131" s="18"/>
      <c r="K131" s="18"/>
      <c r="L131" s="18"/>
      <c r="M131" s="52"/>
      <c r="N131" s="18"/>
      <c r="O131" s="18"/>
      <c r="P131" s="75"/>
      <c r="Q131" s="18"/>
      <c r="R131" s="18"/>
      <c r="S131" s="18"/>
      <c r="T131" s="18"/>
    </row>
    <row r="132" spans="1:20">
      <c r="A132" s="4">
        <v>128</v>
      </c>
      <c r="B132" s="17"/>
      <c r="C132" s="18"/>
      <c r="D132" s="18"/>
      <c r="E132" s="19"/>
      <c r="F132" s="18"/>
      <c r="G132" s="19"/>
      <c r="H132" s="19"/>
      <c r="I132" s="17">
        <f t="shared" si="1"/>
        <v>0</v>
      </c>
      <c r="J132" s="18"/>
      <c r="K132" s="18"/>
      <c r="L132" s="18"/>
      <c r="M132" s="52"/>
      <c r="N132" s="18"/>
      <c r="O132" s="18"/>
      <c r="P132" s="75"/>
      <c r="Q132" s="18"/>
      <c r="R132" s="18"/>
      <c r="S132" s="18"/>
      <c r="T132" s="18"/>
    </row>
    <row r="133" spans="1:20">
      <c r="A133" s="4">
        <v>129</v>
      </c>
      <c r="B133" s="17"/>
      <c r="C133" s="18"/>
      <c r="D133" s="18"/>
      <c r="E133" s="19"/>
      <c r="F133" s="18"/>
      <c r="G133" s="19"/>
      <c r="H133" s="19"/>
      <c r="I133" s="17">
        <f t="shared" si="1"/>
        <v>0</v>
      </c>
      <c r="J133" s="18"/>
      <c r="K133" s="18"/>
      <c r="L133" s="18"/>
      <c r="M133" s="52"/>
      <c r="N133" s="18"/>
      <c r="O133" s="18"/>
      <c r="P133" s="75"/>
      <c r="Q133" s="18"/>
      <c r="R133" s="18"/>
      <c r="S133" s="18"/>
      <c r="T133" s="18"/>
    </row>
    <row r="134" spans="1:20">
      <c r="A134" s="4">
        <v>130</v>
      </c>
      <c r="B134" s="17"/>
      <c r="C134" s="18"/>
      <c r="D134" s="18"/>
      <c r="E134" s="19"/>
      <c r="F134" s="18"/>
      <c r="G134" s="19"/>
      <c r="H134" s="19"/>
      <c r="I134" s="17">
        <f t="shared" ref="I134:I164" si="2">+G134+H134</f>
        <v>0</v>
      </c>
      <c r="J134" s="18"/>
      <c r="K134" s="18"/>
      <c r="L134" s="18"/>
      <c r="M134" s="52"/>
      <c r="N134" s="18"/>
      <c r="O134" s="18"/>
      <c r="P134" s="75"/>
      <c r="Q134" s="18"/>
      <c r="R134" s="18"/>
      <c r="S134" s="18"/>
      <c r="T134" s="18"/>
    </row>
    <row r="135" spans="1:20">
      <c r="A135" s="4">
        <v>131</v>
      </c>
      <c r="B135" s="17"/>
      <c r="C135" s="18"/>
      <c r="D135" s="18"/>
      <c r="E135" s="19"/>
      <c r="F135" s="18"/>
      <c r="G135" s="19"/>
      <c r="H135" s="19"/>
      <c r="I135" s="17">
        <f t="shared" si="2"/>
        <v>0</v>
      </c>
      <c r="J135" s="18"/>
      <c r="K135" s="18"/>
      <c r="L135" s="18"/>
      <c r="M135" s="52"/>
      <c r="N135" s="18"/>
      <c r="O135" s="18"/>
      <c r="P135" s="75"/>
      <c r="Q135" s="18"/>
      <c r="R135" s="18"/>
      <c r="S135" s="18"/>
      <c r="T135" s="18"/>
    </row>
    <row r="136" spans="1:20">
      <c r="A136" s="4">
        <v>132</v>
      </c>
      <c r="B136" s="17"/>
      <c r="C136" s="18"/>
      <c r="D136" s="18"/>
      <c r="E136" s="19"/>
      <c r="F136" s="18"/>
      <c r="G136" s="19"/>
      <c r="H136" s="19"/>
      <c r="I136" s="17">
        <f t="shared" si="2"/>
        <v>0</v>
      </c>
      <c r="J136" s="18"/>
      <c r="K136" s="18"/>
      <c r="L136" s="18"/>
      <c r="M136" s="52"/>
      <c r="N136" s="18"/>
      <c r="O136" s="18"/>
      <c r="P136" s="75"/>
      <c r="Q136" s="18"/>
      <c r="R136" s="18"/>
      <c r="S136" s="18"/>
      <c r="T136" s="18"/>
    </row>
    <row r="137" spans="1:20">
      <c r="A137" s="4">
        <v>133</v>
      </c>
      <c r="B137" s="17"/>
      <c r="C137" s="18"/>
      <c r="D137" s="18"/>
      <c r="E137" s="19"/>
      <c r="F137" s="18"/>
      <c r="G137" s="19"/>
      <c r="H137" s="19"/>
      <c r="I137" s="17">
        <f t="shared" si="2"/>
        <v>0</v>
      </c>
      <c r="J137" s="18"/>
      <c r="K137" s="18"/>
      <c r="L137" s="18"/>
      <c r="M137" s="52"/>
      <c r="N137" s="18"/>
      <c r="O137" s="18"/>
      <c r="P137" s="75"/>
      <c r="Q137" s="18"/>
      <c r="R137" s="18"/>
      <c r="S137" s="18"/>
      <c r="T137" s="18"/>
    </row>
    <row r="138" spans="1:20">
      <c r="A138" s="4">
        <v>134</v>
      </c>
      <c r="B138" s="17"/>
      <c r="C138" s="18"/>
      <c r="D138" s="18"/>
      <c r="E138" s="19"/>
      <c r="F138" s="18"/>
      <c r="G138" s="19"/>
      <c r="H138" s="19"/>
      <c r="I138" s="17">
        <f t="shared" si="2"/>
        <v>0</v>
      </c>
      <c r="J138" s="18"/>
      <c r="K138" s="18"/>
      <c r="L138" s="18"/>
      <c r="M138" s="52"/>
      <c r="N138" s="18"/>
      <c r="O138" s="18"/>
      <c r="P138" s="75"/>
      <c r="Q138" s="18"/>
      <c r="R138" s="18"/>
      <c r="S138" s="18"/>
      <c r="T138" s="18"/>
    </row>
    <row r="139" spans="1:20">
      <c r="A139" s="4">
        <v>135</v>
      </c>
      <c r="B139" s="17"/>
      <c r="C139" s="18"/>
      <c r="D139" s="18"/>
      <c r="E139" s="19"/>
      <c r="F139" s="18"/>
      <c r="G139" s="19"/>
      <c r="H139" s="19"/>
      <c r="I139" s="17">
        <f t="shared" si="2"/>
        <v>0</v>
      </c>
      <c r="J139" s="18"/>
      <c r="K139" s="18"/>
      <c r="L139" s="18"/>
      <c r="M139" s="52"/>
      <c r="N139" s="18"/>
      <c r="O139" s="18"/>
      <c r="P139" s="75"/>
      <c r="Q139" s="18"/>
      <c r="R139" s="18"/>
      <c r="S139" s="18"/>
      <c r="T139" s="18"/>
    </row>
    <row r="140" spans="1:20">
      <c r="A140" s="4">
        <v>136</v>
      </c>
      <c r="B140" s="17"/>
      <c r="C140" s="18"/>
      <c r="D140" s="18"/>
      <c r="E140" s="19"/>
      <c r="F140" s="18"/>
      <c r="G140" s="19"/>
      <c r="H140" s="19"/>
      <c r="I140" s="17">
        <f t="shared" si="2"/>
        <v>0</v>
      </c>
      <c r="J140" s="18"/>
      <c r="K140" s="18"/>
      <c r="L140" s="18"/>
      <c r="M140" s="52"/>
      <c r="N140" s="18"/>
      <c r="O140" s="18"/>
      <c r="P140" s="75"/>
      <c r="Q140" s="18"/>
      <c r="R140" s="18"/>
      <c r="S140" s="18"/>
      <c r="T140" s="18"/>
    </row>
    <row r="141" spans="1:20">
      <c r="A141" s="4">
        <v>137</v>
      </c>
      <c r="B141" s="17"/>
      <c r="C141" s="18"/>
      <c r="D141" s="18"/>
      <c r="E141" s="19"/>
      <c r="F141" s="18"/>
      <c r="G141" s="19"/>
      <c r="H141" s="19"/>
      <c r="I141" s="17">
        <f t="shared" si="2"/>
        <v>0</v>
      </c>
      <c r="J141" s="18"/>
      <c r="K141" s="18"/>
      <c r="L141" s="18"/>
      <c r="M141" s="52"/>
      <c r="N141" s="18"/>
      <c r="O141" s="18"/>
      <c r="P141" s="75"/>
      <c r="Q141" s="18"/>
      <c r="R141" s="18"/>
      <c r="S141" s="18"/>
      <c r="T141" s="18"/>
    </row>
    <row r="142" spans="1:20">
      <c r="A142" s="4">
        <v>138</v>
      </c>
      <c r="B142" s="17"/>
      <c r="C142" s="18"/>
      <c r="D142" s="18"/>
      <c r="E142" s="19"/>
      <c r="F142" s="18"/>
      <c r="G142" s="19"/>
      <c r="H142" s="19"/>
      <c r="I142" s="17">
        <f t="shared" si="2"/>
        <v>0</v>
      </c>
      <c r="J142" s="18"/>
      <c r="K142" s="18"/>
      <c r="L142" s="18"/>
      <c r="M142" s="52"/>
      <c r="N142" s="18"/>
      <c r="O142" s="18"/>
      <c r="P142" s="75"/>
      <c r="Q142" s="18"/>
      <c r="R142" s="18"/>
      <c r="S142" s="18"/>
      <c r="T142" s="18"/>
    </row>
    <row r="143" spans="1:20">
      <c r="A143" s="4">
        <v>139</v>
      </c>
      <c r="B143" s="17"/>
      <c r="C143" s="18"/>
      <c r="D143" s="18"/>
      <c r="E143" s="19"/>
      <c r="F143" s="18"/>
      <c r="G143" s="19"/>
      <c r="H143" s="19"/>
      <c r="I143" s="17">
        <f t="shared" si="2"/>
        <v>0</v>
      </c>
      <c r="J143" s="18"/>
      <c r="K143" s="18"/>
      <c r="L143" s="18"/>
      <c r="M143" s="52"/>
      <c r="N143" s="18"/>
      <c r="O143" s="18"/>
      <c r="P143" s="75"/>
      <c r="Q143" s="18"/>
      <c r="R143" s="18"/>
      <c r="S143" s="18"/>
      <c r="T143" s="18"/>
    </row>
    <row r="144" spans="1:20">
      <c r="A144" s="4">
        <v>140</v>
      </c>
      <c r="B144" s="17"/>
      <c r="C144" s="18"/>
      <c r="D144" s="18"/>
      <c r="E144" s="19"/>
      <c r="F144" s="18"/>
      <c r="G144" s="19"/>
      <c r="H144" s="19"/>
      <c r="I144" s="17">
        <f t="shared" si="2"/>
        <v>0</v>
      </c>
      <c r="J144" s="18"/>
      <c r="K144" s="18"/>
      <c r="L144" s="18"/>
      <c r="M144" s="52"/>
      <c r="N144" s="18"/>
      <c r="O144" s="18"/>
      <c r="P144" s="75"/>
      <c r="Q144" s="18"/>
      <c r="R144" s="18"/>
      <c r="S144" s="18"/>
      <c r="T144" s="18"/>
    </row>
    <row r="145" spans="1:20">
      <c r="A145" s="4">
        <v>141</v>
      </c>
      <c r="B145" s="17"/>
      <c r="C145" s="18"/>
      <c r="D145" s="18"/>
      <c r="E145" s="19"/>
      <c r="F145" s="18"/>
      <c r="G145" s="19"/>
      <c r="H145" s="19"/>
      <c r="I145" s="17">
        <f t="shared" si="2"/>
        <v>0</v>
      </c>
      <c r="J145" s="18"/>
      <c r="K145" s="18"/>
      <c r="L145" s="18"/>
      <c r="M145" s="52"/>
      <c r="N145" s="18"/>
      <c r="O145" s="18"/>
      <c r="P145" s="75"/>
      <c r="Q145" s="18"/>
      <c r="R145" s="18"/>
      <c r="S145" s="18"/>
      <c r="T145" s="18"/>
    </row>
    <row r="146" spans="1:20">
      <c r="A146" s="4">
        <v>142</v>
      </c>
      <c r="B146" s="17"/>
      <c r="C146" s="18"/>
      <c r="D146" s="18"/>
      <c r="E146" s="19"/>
      <c r="F146" s="18"/>
      <c r="G146" s="19"/>
      <c r="H146" s="19"/>
      <c r="I146" s="17">
        <f t="shared" si="2"/>
        <v>0</v>
      </c>
      <c r="J146" s="18"/>
      <c r="K146" s="18"/>
      <c r="L146" s="18"/>
      <c r="M146" s="52"/>
      <c r="N146" s="18"/>
      <c r="O146" s="18"/>
      <c r="P146" s="75"/>
      <c r="Q146" s="18"/>
      <c r="R146" s="18"/>
      <c r="S146" s="18"/>
      <c r="T146" s="18"/>
    </row>
    <row r="147" spans="1:20">
      <c r="A147" s="4">
        <v>143</v>
      </c>
      <c r="B147" s="17"/>
      <c r="C147" s="18"/>
      <c r="D147" s="18"/>
      <c r="E147" s="19"/>
      <c r="F147" s="18"/>
      <c r="G147" s="19"/>
      <c r="H147" s="19"/>
      <c r="I147" s="17">
        <f t="shared" si="2"/>
        <v>0</v>
      </c>
      <c r="J147" s="18"/>
      <c r="K147" s="18"/>
      <c r="L147" s="18"/>
      <c r="M147" s="52"/>
      <c r="N147" s="18"/>
      <c r="O147" s="18"/>
      <c r="P147" s="75"/>
      <c r="Q147" s="18"/>
      <c r="R147" s="18"/>
      <c r="S147" s="18"/>
      <c r="T147" s="18"/>
    </row>
    <row r="148" spans="1:20">
      <c r="A148" s="4">
        <v>144</v>
      </c>
      <c r="B148" s="17"/>
      <c r="C148" s="18"/>
      <c r="D148" s="18"/>
      <c r="E148" s="19"/>
      <c r="F148" s="18"/>
      <c r="G148" s="19"/>
      <c r="H148" s="19"/>
      <c r="I148" s="17">
        <f t="shared" si="2"/>
        <v>0</v>
      </c>
      <c r="J148" s="18"/>
      <c r="K148" s="18"/>
      <c r="L148" s="18"/>
      <c r="M148" s="52"/>
      <c r="N148" s="18"/>
      <c r="O148" s="18"/>
      <c r="P148" s="75"/>
      <c r="Q148" s="18"/>
      <c r="R148" s="18"/>
      <c r="S148" s="18"/>
      <c r="T148" s="18"/>
    </row>
    <row r="149" spans="1:20">
      <c r="A149" s="4">
        <v>145</v>
      </c>
      <c r="B149" s="17"/>
      <c r="C149" s="18"/>
      <c r="D149" s="18"/>
      <c r="E149" s="19"/>
      <c r="F149" s="18"/>
      <c r="G149" s="19"/>
      <c r="H149" s="19"/>
      <c r="I149" s="17">
        <f t="shared" si="2"/>
        <v>0</v>
      </c>
      <c r="J149" s="18"/>
      <c r="K149" s="18"/>
      <c r="L149" s="18"/>
      <c r="M149" s="52"/>
      <c r="N149" s="18"/>
      <c r="O149" s="18"/>
      <c r="P149" s="75"/>
      <c r="Q149" s="18"/>
      <c r="R149" s="18"/>
      <c r="S149" s="18"/>
      <c r="T149" s="18"/>
    </row>
    <row r="150" spans="1:20">
      <c r="A150" s="4">
        <v>146</v>
      </c>
      <c r="B150" s="17"/>
      <c r="C150" s="18"/>
      <c r="D150" s="18"/>
      <c r="E150" s="19"/>
      <c r="F150" s="18"/>
      <c r="G150" s="19"/>
      <c r="H150" s="19"/>
      <c r="I150" s="17">
        <f t="shared" si="2"/>
        <v>0</v>
      </c>
      <c r="J150" s="18"/>
      <c r="K150" s="18"/>
      <c r="L150" s="18"/>
      <c r="M150" s="52"/>
      <c r="N150" s="18"/>
      <c r="O150" s="18"/>
      <c r="P150" s="75"/>
      <c r="Q150" s="18"/>
      <c r="R150" s="18"/>
      <c r="S150" s="18"/>
      <c r="T150" s="18"/>
    </row>
    <row r="151" spans="1:20">
      <c r="A151" s="4">
        <v>147</v>
      </c>
      <c r="B151" s="17"/>
      <c r="C151" s="18"/>
      <c r="D151" s="18"/>
      <c r="E151" s="19"/>
      <c r="F151" s="18"/>
      <c r="G151" s="19"/>
      <c r="H151" s="19"/>
      <c r="I151" s="17">
        <f t="shared" si="2"/>
        <v>0</v>
      </c>
      <c r="J151" s="18"/>
      <c r="K151" s="18"/>
      <c r="L151" s="18"/>
      <c r="M151" s="52"/>
      <c r="N151" s="18"/>
      <c r="O151" s="18"/>
      <c r="P151" s="75"/>
      <c r="Q151" s="18"/>
      <c r="R151" s="18"/>
      <c r="S151" s="18"/>
      <c r="T151" s="18"/>
    </row>
    <row r="152" spans="1:20">
      <c r="A152" s="4">
        <v>148</v>
      </c>
      <c r="B152" s="17"/>
      <c r="C152" s="18"/>
      <c r="D152" s="18"/>
      <c r="E152" s="19"/>
      <c r="F152" s="18"/>
      <c r="G152" s="19"/>
      <c r="H152" s="19"/>
      <c r="I152" s="17">
        <f t="shared" si="2"/>
        <v>0</v>
      </c>
      <c r="J152" s="18"/>
      <c r="K152" s="18"/>
      <c r="L152" s="18"/>
      <c r="M152" s="52"/>
      <c r="N152" s="18"/>
      <c r="O152" s="18"/>
      <c r="P152" s="75"/>
      <c r="Q152" s="18"/>
      <c r="R152" s="18"/>
      <c r="S152" s="18"/>
      <c r="T152" s="18"/>
    </row>
    <row r="153" spans="1:20">
      <c r="A153" s="4">
        <v>149</v>
      </c>
      <c r="B153" s="17"/>
      <c r="C153" s="18"/>
      <c r="D153" s="18"/>
      <c r="E153" s="19"/>
      <c r="F153" s="18"/>
      <c r="G153" s="19"/>
      <c r="H153" s="19"/>
      <c r="I153" s="17">
        <f t="shared" si="2"/>
        <v>0</v>
      </c>
      <c r="J153" s="18"/>
      <c r="K153" s="18"/>
      <c r="L153" s="18"/>
      <c r="M153" s="52"/>
      <c r="N153" s="18"/>
      <c r="O153" s="18"/>
      <c r="P153" s="75"/>
      <c r="Q153" s="18"/>
      <c r="R153" s="18"/>
      <c r="S153" s="18"/>
      <c r="T153" s="18"/>
    </row>
    <row r="154" spans="1:20">
      <c r="A154" s="4">
        <v>150</v>
      </c>
      <c r="B154" s="17"/>
      <c r="C154" s="18"/>
      <c r="D154" s="18"/>
      <c r="E154" s="19"/>
      <c r="F154" s="18"/>
      <c r="G154" s="19"/>
      <c r="H154" s="19"/>
      <c r="I154" s="17">
        <f t="shared" si="2"/>
        <v>0</v>
      </c>
      <c r="J154" s="18"/>
      <c r="K154" s="18"/>
      <c r="L154" s="18"/>
      <c r="M154" s="52"/>
      <c r="N154" s="18"/>
      <c r="O154" s="18"/>
      <c r="P154" s="75"/>
      <c r="Q154" s="18"/>
      <c r="R154" s="18"/>
      <c r="S154" s="18"/>
      <c r="T154" s="18"/>
    </row>
    <row r="155" spans="1:20">
      <c r="A155" s="4">
        <v>151</v>
      </c>
      <c r="B155" s="17"/>
      <c r="C155" s="18"/>
      <c r="D155" s="18"/>
      <c r="E155" s="19"/>
      <c r="F155" s="18"/>
      <c r="G155" s="19"/>
      <c r="H155" s="19"/>
      <c r="I155" s="17">
        <f t="shared" si="2"/>
        <v>0</v>
      </c>
      <c r="J155" s="18"/>
      <c r="K155" s="18"/>
      <c r="L155" s="18"/>
      <c r="M155" s="52"/>
      <c r="N155" s="18"/>
      <c r="O155" s="18"/>
      <c r="P155" s="75"/>
      <c r="Q155" s="18"/>
      <c r="R155" s="18"/>
      <c r="S155" s="18"/>
      <c r="T155" s="18"/>
    </row>
    <row r="156" spans="1:20">
      <c r="A156" s="4">
        <v>152</v>
      </c>
      <c r="B156" s="17"/>
      <c r="C156" s="18"/>
      <c r="D156" s="18"/>
      <c r="E156" s="19"/>
      <c r="F156" s="18"/>
      <c r="G156" s="19"/>
      <c r="H156" s="19"/>
      <c r="I156" s="17">
        <f t="shared" si="2"/>
        <v>0</v>
      </c>
      <c r="J156" s="18"/>
      <c r="K156" s="18"/>
      <c r="L156" s="18"/>
      <c r="M156" s="52"/>
      <c r="N156" s="18"/>
      <c r="O156" s="18"/>
      <c r="P156" s="75"/>
      <c r="Q156" s="18"/>
      <c r="R156" s="18"/>
      <c r="S156" s="18"/>
      <c r="T156" s="18"/>
    </row>
    <row r="157" spans="1:20">
      <c r="A157" s="4">
        <v>153</v>
      </c>
      <c r="B157" s="17"/>
      <c r="C157" s="18"/>
      <c r="D157" s="18"/>
      <c r="E157" s="19"/>
      <c r="F157" s="18"/>
      <c r="G157" s="19"/>
      <c r="H157" s="19"/>
      <c r="I157" s="17">
        <f t="shared" si="2"/>
        <v>0</v>
      </c>
      <c r="J157" s="18"/>
      <c r="K157" s="18"/>
      <c r="L157" s="18"/>
      <c r="M157" s="52"/>
      <c r="N157" s="18"/>
      <c r="O157" s="18"/>
      <c r="P157" s="75"/>
      <c r="Q157" s="18"/>
      <c r="R157" s="18"/>
      <c r="S157" s="18"/>
      <c r="T157" s="18"/>
    </row>
    <row r="158" spans="1:20">
      <c r="A158" s="4">
        <v>154</v>
      </c>
      <c r="B158" s="17"/>
      <c r="C158" s="18"/>
      <c r="D158" s="18"/>
      <c r="E158" s="19"/>
      <c r="F158" s="18"/>
      <c r="G158" s="19"/>
      <c r="H158" s="19"/>
      <c r="I158" s="17">
        <f t="shared" si="2"/>
        <v>0</v>
      </c>
      <c r="J158" s="18"/>
      <c r="K158" s="18"/>
      <c r="L158" s="18"/>
      <c r="M158" s="52"/>
      <c r="N158" s="18"/>
      <c r="O158" s="18"/>
      <c r="P158" s="75"/>
      <c r="Q158" s="18"/>
      <c r="R158" s="18"/>
      <c r="S158" s="18"/>
      <c r="T158" s="18"/>
    </row>
    <row r="159" spans="1:20">
      <c r="A159" s="4">
        <v>155</v>
      </c>
      <c r="B159" s="17"/>
      <c r="C159" s="18"/>
      <c r="D159" s="18"/>
      <c r="E159" s="19"/>
      <c r="F159" s="18"/>
      <c r="G159" s="19"/>
      <c r="H159" s="19"/>
      <c r="I159" s="17">
        <f t="shared" si="2"/>
        <v>0</v>
      </c>
      <c r="J159" s="18"/>
      <c r="K159" s="18"/>
      <c r="L159" s="18"/>
      <c r="M159" s="52"/>
      <c r="N159" s="18"/>
      <c r="O159" s="18"/>
      <c r="P159" s="75"/>
      <c r="Q159" s="18"/>
      <c r="R159" s="18"/>
      <c r="S159" s="18"/>
      <c r="T159" s="18"/>
    </row>
    <row r="160" spans="1:20">
      <c r="A160" s="4">
        <v>156</v>
      </c>
      <c r="B160" s="17"/>
      <c r="C160" s="18"/>
      <c r="D160" s="18"/>
      <c r="E160" s="19"/>
      <c r="F160" s="18"/>
      <c r="G160" s="19"/>
      <c r="H160" s="19"/>
      <c r="I160" s="17">
        <f t="shared" si="2"/>
        <v>0</v>
      </c>
      <c r="J160" s="18"/>
      <c r="K160" s="18"/>
      <c r="L160" s="18"/>
      <c r="M160" s="52"/>
      <c r="N160" s="18"/>
      <c r="O160" s="18"/>
      <c r="P160" s="75"/>
      <c r="Q160" s="18"/>
      <c r="R160" s="18"/>
      <c r="S160" s="18"/>
      <c r="T160" s="18"/>
    </row>
    <row r="161" spans="1:20">
      <c r="A161" s="4">
        <v>157</v>
      </c>
      <c r="B161" s="17"/>
      <c r="C161" s="18"/>
      <c r="D161" s="18"/>
      <c r="E161" s="19"/>
      <c r="F161" s="18"/>
      <c r="G161" s="19"/>
      <c r="H161" s="19"/>
      <c r="I161" s="17">
        <f t="shared" si="2"/>
        <v>0</v>
      </c>
      <c r="J161" s="18"/>
      <c r="K161" s="18"/>
      <c r="L161" s="18"/>
      <c r="M161" s="52"/>
      <c r="N161" s="18"/>
      <c r="O161" s="18"/>
      <c r="P161" s="75"/>
      <c r="Q161" s="18"/>
      <c r="R161" s="18"/>
      <c r="S161" s="18"/>
      <c r="T161" s="18"/>
    </row>
    <row r="162" spans="1:20">
      <c r="A162" s="4">
        <v>158</v>
      </c>
      <c r="B162" s="17"/>
      <c r="C162" s="18"/>
      <c r="D162" s="18"/>
      <c r="E162" s="19"/>
      <c r="F162" s="18"/>
      <c r="G162" s="19"/>
      <c r="H162" s="19"/>
      <c r="I162" s="17">
        <f t="shared" si="2"/>
        <v>0</v>
      </c>
      <c r="J162" s="18"/>
      <c r="K162" s="18"/>
      <c r="L162" s="18"/>
      <c r="M162" s="52"/>
      <c r="N162" s="18"/>
      <c r="O162" s="18"/>
      <c r="P162" s="75"/>
      <c r="Q162" s="18"/>
      <c r="R162" s="18"/>
      <c r="S162" s="18"/>
      <c r="T162" s="18"/>
    </row>
    <row r="163" spans="1:20">
      <c r="A163" s="4">
        <v>159</v>
      </c>
      <c r="B163" s="17"/>
      <c r="C163" s="18"/>
      <c r="D163" s="18"/>
      <c r="E163" s="19"/>
      <c r="F163" s="18"/>
      <c r="G163" s="19"/>
      <c r="H163" s="19"/>
      <c r="I163" s="17">
        <f t="shared" si="2"/>
        <v>0</v>
      </c>
      <c r="J163" s="18"/>
      <c r="K163" s="18"/>
      <c r="L163" s="18"/>
      <c r="M163" s="52"/>
      <c r="N163" s="18"/>
      <c r="O163" s="18"/>
      <c r="P163" s="75"/>
      <c r="Q163" s="18"/>
      <c r="R163" s="18"/>
      <c r="S163" s="18"/>
      <c r="T163" s="18"/>
    </row>
    <row r="164" spans="1:20">
      <c r="A164" s="4">
        <v>160</v>
      </c>
      <c r="B164" s="17"/>
      <c r="C164" s="18"/>
      <c r="D164" s="18"/>
      <c r="E164" s="19"/>
      <c r="F164" s="18"/>
      <c r="G164" s="19"/>
      <c r="H164" s="19"/>
      <c r="I164" s="17">
        <f t="shared" si="2"/>
        <v>0</v>
      </c>
      <c r="J164" s="18"/>
      <c r="K164" s="18"/>
      <c r="L164" s="18"/>
      <c r="M164" s="52"/>
      <c r="N164" s="18"/>
      <c r="O164" s="18"/>
      <c r="P164" s="75"/>
      <c r="Q164" s="18"/>
      <c r="R164" s="18"/>
      <c r="S164" s="18"/>
      <c r="T164" s="18"/>
    </row>
    <row r="165" spans="1:20">
      <c r="A165" s="3" t="s">
        <v>11</v>
      </c>
      <c r="B165" s="41"/>
      <c r="C165" s="3">
        <f>COUNTIFS(C5:C164,"*")</f>
        <v>50</v>
      </c>
      <c r="D165" s="3"/>
      <c r="E165" s="13"/>
      <c r="F165" s="3"/>
      <c r="G165" s="13">
        <f>SUM(G5:G164)</f>
        <v>1803</v>
      </c>
      <c r="H165" s="13">
        <f>SUM(H5:H164)</f>
        <v>1607</v>
      </c>
      <c r="I165" s="13">
        <f>SUM(I5:I164)</f>
        <v>3410</v>
      </c>
      <c r="J165" s="3"/>
      <c r="K165" s="7"/>
      <c r="L165" s="21"/>
      <c r="M165" s="100"/>
      <c r="N165" s="7"/>
      <c r="O165" s="7"/>
      <c r="P165" s="14"/>
      <c r="Q165" s="3"/>
      <c r="R165" s="3"/>
      <c r="S165" s="3"/>
      <c r="T165" s="12"/>
    </row>
    <row r="166" spans="1:20">
      <c r="A166" s="46" t="s">
        <v>66</v>
      </c>
      <c r="B166" s="10">
        <f>COUNTIF(B$5:B$164,"Team 1")</f>
        <v>0</v>
      </c>
      <c r="C166" s="46" t="s">
        <v>29</v>
      </c>
      <c r="D166" s="10">
        <f>COUNTIF(D5:D164,"Anganwadi")</f>
        <v>0</v>
      </c>
    </row>
    <row r="167" spans="1:20">
      <c r="A167" s="46" t="s">
        <v>67</v>
      </c>
      <c r="B167" s="10">
        <f>COUNTIF(B$6:B$164,"Team 2")</f>
        <v>0</v>
      </c>
      <c r="C167" s="46" t="s">
        <v>27</v>
      </c>
      <c r="D167" s="10">
        <f>COUNTIF(D5:D164,"School")</f>
        <v>50</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23" bottom="0.67" header="0.13" footer="0.32"/>
  <pageSetup paperSize="5" scale="56"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23"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20" width="9.5703125" style="1" bestFit="1" customWidth="1"/>
    <col min="21" max="16384" width="9.140625" style="1"/>
  </cols>
  <sheetData>
    <row r="1" spans="1:20" ht="51" customHeight="1">
      <c r="A1" s="247" t="s">
        <v>520</v>
      </c>
      <c r="B1" s="247"/>
      <c r="C1" s="247"/>
      <c r="D1" s="248"/>
      <c r="E1" s="248"/>
      <c r="F1" s="248"/>
      <c r="G1" s="248"/>
      <c r="H1" s="248"/>
      <c r="I1" s="248"/>
      <c r="J1" s="248"/>
      <c r="K1" s="248"/>
      <c r="L1" s="248"/>
      <c r="M1" s="248"/>
      <c r="N1" s="248"/>
      <c r="O1" s="248"/>
      <c r="P1" s="248"/>
      <c r="Q1" s="248"/>
      <c r="R1" s="248"/>
      <c r="S1" s="248"/>
    </row>
    <row r="2" spans="1:20">
      <c r="A2" s="251" t="s">
        <v>63</v>
      </c>
      <c r="B2" s="252"/>
      <c r="C2" s="252"/>
      <c r="D2" s="25">
        <v>43405</v>
      </c>
      <c r="E2" s="22"/>
      <c r="F2" s="22"/>
      <c r="G2" s="22"/>
      <c r="H2" s="22"/>
      <c r="I2" s="22"/>
      <c r="J2" s="22"/>
      <c r="K2" s="22"/>
      <c r="L2" s="22"/>
      <c r="M2" s="22"/>
      <c r="N2" s="22"/>
      <c r="O2" s="22"/>
      <c r="P2" s="22"/>
      <c r="Q2" s="22"/>
      <c r="R2" s="22"/>
      <c r="S2" s="22"/>
    </row>
    <row r="3" spans="1:20" ht="24" customHeight="1">
      <c r="A3" s="246" t="s">
        <v>14</v>
      </c>
      <c r="B3" s="249" t="s">
        <v>65</v>
      </c>
      <c r="C3" s="245" t="s">
        <v>7</v>
      </c>
      <c r="D3" s="245" t="s">
        <v>59</v>
      </c>
      <c r="E3" s="245" t="s">
        <v>16</v>
      </c>
      <c r="F3" s="253" t="s">
        <v>17</v>
      </c>
      <c r="G3" s="245" t="s">
        <v>8</v>
      </c>
      <c r="H3" s="245"/>
      <c r="I3" s="245"/>
      <c r="J3" s="245" t="s">
        <v>35</v>
      </c>
      <c r="K3" s="249" t="s">
        <v>37</v>
      </c>
      <c r="L3" s="249" t="s">
        <v>54</v>
      </c>
      <c r="M3" s="249" t="s">
        <v>55</v>
      </c>
      <c r="N3" s="249" t="s">
        <v>38</v>
      </c>
      <c r="O3" s="249" t="s">
        <v>39</v>
      </c>
      <c r="P3" s="246" t="s">
        <v>58</v>
      </c>
      <c r="Q3" s="245" t="s">
        <v>56</v>
      </c>
      <c r="R3" s="245" t="s">
        <v>36</v>
      </c>
      <c r="S3" s="245" t="s">
        <v>57</v>
      </c>
      <c r="T3" s="245" t="s">
        <v>13</v>
      </c>
    </row>
    <row r="4" spans="1:20" ht="25.5" customHeight="1">
      <c r="A4" s="246"/>
      <c r="B4" s="254"/>
      <c r="C4" s="245"/>
      <c r="D4" s="245"/>
      <c r="E4" s="245"/>
      <c r="F4" s="253"/>
      <c r="G4" s="23" t="s">
        <v>9</v>
      </c>
      <c r="H4" s="23" t="s">
        <v>10</v>
      </c>
      <c r="I4" s="23" t="s">
        <v>11</v>
      </c>
      <c r="J4" s="245"/>
      <c r="K4" s="250"/>
      <c r="L4" s="250"/>
      <c r="M4" s="250"/>
      <c r="N4" s="250"/>
      <c r="O4" s="250"/>
      <c r="P4" s="246"/>
      <c r="Q4" s="246"/>
      <c r="R4" s="245"/>
      <c r="S4" s="245"/>
      <c r="T4" s="249"/>
    </row>
    <row r="5" spans="1:20">
      <c r="A5" s="4">
        <v>1</v>
      </c>
      <c r="B5" s="17" t="s">
        <v>66</v>
      </c>
      <c r="C5" s="175" t="s">
        <v>188</v>
      </c>
      <c r="D5" s="175" t="s">
        <v>27</v>
      </c>
      <c r="E5" s="175">
        <v>18080116902</v>
      </c>
      <c r="F5" s="175" t="s">
        <v>189</v>
      </c>
      <c r="G5" s="175">
        <v>22</v>
      </c>
      <c r="H5" s="175">
        <v>20</v>
      </c>
      <c r="I5" s="175">
        <v>43</v>
      </c>
      <c r="J5" s="175">
        <v>9577222498</v>
      </c>
      <c r="K5" s="175" t="s">
        <v>190</v>
      </c>
      <c r="L5" s="176" t="s">
        <v>191</v>
      </c>
      <c r="M5" s="176">
        <v>9707805090</v>
      </c>
      <c r="N5" s="177" t="s">
        <v>192</v>
      </c>
      <c r="O5" s="176">
        <v>9508292512</v>
      </c>
      <c r="P5" s="68">
        <v>43405</v>
      </c>
      <c r="Q5" s="52" t="s">
        <v>91</v>
      </c>
      <c r="R5" s="52" t="s">
        <v>120</v>
      </c>
      <c r="S5" s="161" t="s">
        <v>109</v>
      </c>
      <c r="T5" s="255"/>
    </row>
    <row r="6" spans="1:20">
      <c r="A6" s="4">
        <v>2</v>
      </c>
      <c r="B6" s="17" t="s">
        <v>66</v>
      </c>
      <c r="C6" s="175" t="s">
        <v>193</v>
      </c>
      <c r="D6" s="175" t="s">
        <v>29</v>
      </c>
      <c r="E6" s="175">
        <v>18325050830</v>
      </c>
      <c r="F6" s="175" t="s">
        <v>76</v>
      </c>
      <c r="G6" s="175">
        <v>11</v>
      </c>
      <c r="H6" s="175">
        <v>31</v>
      </c>
      <c r="I6" s="175">
        <v>42</v>
      </c>
      <c r="J6" s="175">
        <v>8011108128</v>
      </c>
      <c r="K6" s="175" t="s">
        <v>190</v>
      </c>
      <c r="L6" s="176" t="s">
        <v>191</v>
      </c>
      <c r="M6" s="176">
        <v>9707805090</v>
      </c>
      <c r="N6" s="177" t="s">
        <v>192</v>
      </c>
      <c r="O6" s="176">
        <v>9508292512</v>
      </c>
      <c r="P6" s="68">
        <v>43406</v>
      </c>
      <c r="Q6" s="52" t="s">
        <v>78</v>
      </c>
      <c r="R6" s="52" t="s">
        <v>121</v>
      </c>
      <c r="S6" s="161" t="s">
        <v>109</v>
      </c>
      <c r="T6" s="256"/>
    </row>
    <row r="7" spans="1:20">
      <c r="A7" s="4">
        <v>3</v>
      </c>
      <c r="B7" s="17" t="s">
        <v>66</v>
      </c>
      <c r="C7" s="175" t="s">
        <v>194</v>
      </c>
      <c r="D7" s="175" t="s">
        <v>29</v>
      </c>
      <c r="E7" s="175">
        <v>18325050722</v>
      </c>
      <c r="F7" s="175" t="s">
        <v>76</v>
      </c>
      <c r="G7" s="175">
        <v>11</v>
      </c>
      <c r="H7" s="175">
        <v>20</v>
      </c>
      <c r="I7" s="175">
        <v>31</v>
      </c>
      <c r="J7" s="175">
        <v>9577964067</v>
      </c>
      <c r="K7" s="175" t="s">
        <v>190</v>
      </c>
      <c r="L7" s="176" t="s">
        <v>191</v>
      </c>
      <c r="M7" s="176">
        <v>9707805090</v>
      </c>
      <c r="N7" s="177" t="s">
        <v>192</v>
      </c>
      <c r="O7" s="176">
        <v>9508292512</v>
      </c>
      <c r="P7" s="68">
        <v>43406</v>
      </c>
      <c r="Q7" s="52" t="s">
        <v>78</v>
      </c>
      <c r="R7" s="52" t="s">
        <v>122</v>
      </c>
      <c r="S7" s="161" t="s">
        <v>109</v>
      </c>
      <c r="T7" s="256"/>
    </row>
    <row r="8" spans="1:20">
      <c r="A8" s="4">
        <v>4</v>
      </c>
      <c r="B8" s="17" t="s">
        <v>66</v>
      </c>
      <c r="C8" s="121" t="s">
        <v>195</v>
      </c>
      <c r="D8" s="175" t="s">
        <v>27</v>
      </c>
      <c r="E8" s="175">
        <v>18080115301</v>
      </c>
      <c r="F8" s="175" t="s">
        <v>189</v>
      </c>
      <c r="G8" s="175">
        <v>2</v>
      </c>
      <c r="H8" s="175">
        <v>5</v>
      </c>
      <c r="I8" s="175">
        <v>8</v>
      </c>
      <c r="J8" s="175">
        <v>8822948080</v>
      </c>
      <c r="K8" s="176" t="s">
        <v>196</v>
      </c>
      <c r="L8" s="176" t="s">
        <v>197</v>
      </c>
      <c r="M8" s="176">
        <v>9854651482</v>
      </c>
      <c r="N8" s="177" t="s">
        <v>198</v>
      </c>
      <c r="O8" s="176">
        <v>9577023526</v>
      </c>
      <c r="P8" s="68">
        <v>43407</v>
      </c>
      <c r="Q8" s="52" t="s">
        <v>92</v>
      </c>
      <c r="R8" s="52" t="s">
        <v>121</v>
      </c>
      <c r="S8" s="52" t="s">
        <v>109</v>
      </c>
      <c r="T8" s="163"/>
    </row>
    <row r="9" spans="1:20">
      <c r="A9" s="4">
        <v>5</v>
      </c>
      <c r="B9" s="17" t="s">
        <v>66</v>
      </c>
      <c r="C9" s="175" t="s">
        <v>199</v>
      </c>
      <c r="D9" s="175" t="s">
        <v>29</v>
      </c>
      <c r="E9" s="175">
        <v>18325050802</v>
      </c>
      <c r="F9" s="175" t="s">
        <v>76</v>
      </c>
      <c r="G9" s="175">
        <v>19</v>
      </c>
      <c r="H9" s="175">
        <v>23</v>
      </c>
      <c r="I9" s="175">
        <v>43</v>
      </c>
      <c r="J9" s="175">
        <v>9577907461</v>
      </c>
      <c r="K9" s="176" t="s">
        <v>196</v>
      </c>
      <c r="L9" s="176" t="s">
        <v>197</v>
      </c>
      <c r="M9" s="176">
        <v>9854651482</v>
      </c>
      <c r="N9" s="177" t="s">
        <v>198</v>
      </c>
      <c r="O9" s="176">
        <v>9577023526</v>
      </c>
      <c r="P9" s="68">
        <v>43407</v>
      </c>
      <c r="Q9" s="52" t="s">
        <v>92</v>
      </c>
      <c r="R9" s="52" t="s">
        <v>121</v>
      </c>
      <c r="S9" s="52" t="s">
        <v>109</v>
      </c>
      <c r="T9" s="162"/>
    </row>
    <row r="10" spans="1:20">
      <c r="A10" s="4">
        <v>6</v>
      </c>
      <c r="B10" s="17" t="s">
        <v>66</v>
      </c>
      <c r="C10" s="175" t="s">
        <v>195</v>
      </c>
      <c r="D10" s="175" t="s">
        <v>29</v>
      </c>
      <c r="E10" s="175">
        <v>17</v>
      </c>
      <c r="F10" s="175" t="s">
        <v>76</v>
      </c>
      <c r="G10" s="175">
        <v>18</v>
      </c>
      <c r="H10" s="175">
        <v>18</v>
      </c>
      <c r="I10" s="175">
        <v>36</v>
      </c>
      <c r="J10" s="175">
        <v>9864660341</v>
      </c>
      <c r="K10" s="176" t="s">
        <v>196</v>
      </c>
      <c r="L10" s="176" t="s">
        <v>197</v>
      </c>
      <c r="M10" s="176">
        <v>9854651482</v>
      </c>
      <c r="N10" s="177" t="s">
        <v>198</v>
      </c>
      <c r="O10" s="176">
        <v>9577023526</v>
      </c>
      <c r="P10" s="68">
        <v>43409</v>
      </c>
      <c r="Q10" s="52" t="s">
        <v>110</v>
      </c>
      <c r="R10" s="52" t="s">
        <v>107</v>
      </c>
      <c r="S10" s="52" t="s">
        <v>109</v>
      </c>
      <c r="T10" s="162"/>
    </row>
    <row r="11" spans="1:20">
      <c r="A11" s="4">
        <v>7</v>
      </c>
      <c r="B11" s="17" t="s">
        <v>66</v>
      </c>
      <c r="C11" s="175" t="s">
        <v>200</v>
      </c>
      <c r="D11" s="175" t="s">
        <v>27</v>
      </c>
      <c r="E11" s="175">
        <v>18080115502</v>
      </c>
      <c r="F11" s="175" t="s">
        <v>189</v>
      </c>
      <c r="G11" s="175">
        <v>30</v>
      </c>
      <c r="H11" s="175">
        <v>29</v>
      </c>
      <c r="I11" s="175">
        <v>60</v>
      </c>
      <c r="J11" s="175">
        <v>8812884177</v>
      </c>
      <c r="K11" s="176" t="s">
        <v>196</v>
      </c>
      <c r="L11" s="176" t="s">
        <v>197</v>
      </c>
      <c r="M11" s="176">
        <v>9854651482</v>
      </c>
      <c r="N11" s="177" t="s">
        <v>201</v>
      </c>
      <c r="O11" s="176">
        <v>913957223</v>
      </c>
      <c r="P11" s="68">
        <v>43409</v>
      </c>
      <c r="Q11" s="52" t="s">
        <v>110</v>
      </c>
      <c r="R11" s="52" t="s">
        <v>107</v>
      </c>
      <c r="S11" s="52" t="s">
        <v>109</v>
      </c>
      <c r="T11" s="162"/>
    </row>
    <row r="12" spans="1:20">
      <c r="A12" s="4">
        <v>8</v>
      </c>
      <c r="B12" s="17" t="s">
        <v>66</v>
      </c>
      <c r="C12" s="175" t="s">
        <v>202</v>
      </c>
      <c r="D12" s="175" t="s">
        <v>29</v>
      </c>
      <c r="E12" s="175">
        <v>18</v>
      </c>
      <c r="F12" s="175" t="s">
        <v>76</v>
      </c>
      <c r="G12" s="175">
        <v>20</v>
      </c>
      <c r="H12" s="175">
        <v>25</v>
      </c>
      <c r="I12" s="175">
        <v>45</v>
      </c>
      <c r="J12" s="175">
        <v>9508884459</v>
      </c>
      <c r="K12" s="176" t="s">
        <v>196</v>
      </c>
      <c r="L12" s="176" t="s">
        <v>197</v>
      </c>
      <c r="M12" s="176">
        <v>9854651482</v>
      </c>
      <c r="N12" s="177" t="s">
        <v>201</v>
      </c>
      <c r="O12" s="176">
        <v>913957223</v>
      </c>
      <c r="P12" s="68">
        <v>43411</v>
      </c>
      <c r="Q12" s="52" t="s">
        <v>80</v>
      </c>
      <c r="R12" s="52" t="s">
        <v>107</v>
      </c>
      <c r="S12" s="52" t="s">
        <v>109</v>
      </c>
      <c r="T12" s="162"/>
    </row>
    <row r="13" spans="1:20">
      <c r="A13" s="4">
        <v>9</v>
      </c>
      <c r="B13" s="17" t="s">
        <v>66</v>
      </c>
      <c r="C13" s="121" t="s">
        <v>203</v>
      </c>
      <c r="D13" s="175" t="s">
        <v>27</v>
      </c>
      <c r="E13" s="175">
        <v>18080115501</v>
      </c>
      <c r="F13" s="175" t="s">
        <v>189</v>
      </c>
      <c r="G13" s="175">
        <v>25</v>
      </c>
      <c r="H13" s="175">
        <v>30</v>
      </c>
      <c r="I13" s="175">
        <v>56</v>
      </c>
      <c r="J13" s="175"/>
      <c r="K13" s="176" t="s">
        <v>196</v>
      </c>
      <c r="L13" s="176" t="s">
        <v>197</v>
      </c>
      <c r="M13" s="176">
        <v>9854651482</v>
      </c>
      <c r="N13" s="177" t="s">
        <v>204</v>
      </c>
      <c r="O13" s="176">
        <v>9577352826</v>
      </c>
      <c r="P13" s="68">
        <v>43411</v>
      </c>
      <c r="Q13" s="52" t="s">
        <v>80</v>
      </c>
      <c r="R13" s="52" t="s">
        <v>107</v>
      </c>
      <c r="S13" s="52" t="s">
        <v>109</v>
      </c>
      <c r="T13" s="162"/>
    </row>
    <row r="14" spans="1:20">
      <c r="A14" s="4">
        <v>10</v>
      </c>
      <c r="B14" s="17" t="s">
        <v>66</v>
      </c>
      <c r="C14" s="175" t="s">
        <v>205</v>
      </c>
      <c r="D14" s="175" t="s">
        <v>29</v>
      </c>
      <c r="E14" s="175">
        <v>18</v>
      </c>
      <c r="F14" s="175" t="s">
        <v>76</v>
      </c>
      <c r="G14" s="175">
        <v>15</v>
      </c>
      <c r="H14" s="175">
        <v>16</v>
      </c>
      <c r="I14" s="175">
        <v>31</v>
      </c>
      <c r="J14" s="175">
        <v>9707517233</v>
      </c>
      <c r="K14" s="176" t="s">
        <v>196</v>
      </c>
      <c r="L14" s="176" t="s">
        <v>197</v>
      </c>
      <c r="M14" s="176">
        <v>9854651482</v>
      </c>
      <c r="N14" s="177" t="s">
        <v>204</v>
      </c>
      <c r="O14" s="176">
        <v>9577352826</v>
      </c>
      <c r="P14" s="68">
        <v>43411</v>
      </c>
      <c r="Q14" s="52" t="s">
        <v>80</v>
      </c>
      <c r="R14" s="52" t="s">
        <v>107</v>
      </c>
      <c r="S14" s="52" t="s">
        <v>109</v>
      </c>
      <c r="T14" s="162"/>
    </row>
    <row r="15" spans="1:20">
      <c r="A15" s="4">
        <v>11</v>
      </c>
      <c r="B15" s="17" t="s">
        <v>66</v>
      </c>
      <c r="C15" s="121" t="s">
        <v>206</v>
      </c>
      <c r="D15" s="175" t="s">
        <v>27</v>
      </c>
      <c r="E15" s="176">
        <v>18080115503</v>
      </c>
      <c r="F15" s="175" t="s">
        <v>185</v>
      </c>
      <c r="G15" s="176">
        <v>26</v>
      </c>
      <c r="H15" s="176">
        <v>24</v>
      </c>
      <c r="I15" s="176">
        <v>50</v>
      </c>
      <c r="J15" s="176">
        <v>9854871507</v>
      </c>
      <c r="K15" s="176" t="s">
        <v>196</v>
      </c>
      <c r="L15" s="176" t="s">
        <v>197</v>
      </c>
      <c r="M15" s="176">
        <v>9854651482</v>
      </c>
      <c r="N15" s="177" t="s">
        <v>204</v>
      </c>
      <c r="O15" s="176">
        <v>9577352826</v>
      </c>
      <c r="P15" s="68">
        <v>43411</v>
      </c>
      <c r="Q15" s="52" t="s">
        <v>80</v>
      </c>
      <c r="R15" s="52" t="s">
        <v>108</v>
      </c>
      <c r="S15" s="52" t="s">
        <v>109</v>
      </c>
      <c r="T15" s="162"/>
    </row>
    <row r="16" spans="1:20">
      <c r="A16" s="4">
        <v>12</v>
      </c>
      <c r="B16" s="17" t="s">
        <v>66</v>
      </c>
      <c r="C16" s="121" t="s">
        <v>207</v>
      </c>
      <c r="D16" s="176" t="s">
        <v>27</v>
      </c>
      <c r="E16" s="176">
        <v>18080115504</v>
      </c>
      <c r="F16" s="176" t="s">
        <v>184</v>
      </c>
      <c r="G16" s="176">
        <v>40</v>
      </c>
      <c r="H16" s="176">
        <v>30</v>
      </c>
      <c r="I16" s="176">
        <v>70</v>
      </c>
      <c r="J16" s="176" t="s">
        <v>190</v>
      </c>
      <c r="K16" s="176" t="s">
        <v>196</v>
      </c>
      <c r="L16" s="176" t="s">
        <v>197</v>
      </c>
      <c r="M16" s="176">
        <v>9854651482</v>
      </c>
      <c r="N16" s="177" t="s">
        <v>204</v>
      </c>
      <c r="O16" s="176">
        <v>9577352826</v>
      </c>
      <c r="P16" s="68">
        <v>43412</v>
      </c>
      <c r="Q16" s="52" t="s">
        <v>91</v>
      </c>
      <c r="R16" s="52" t="s">
        <v>108</v>
      </c>
      <c r="S16" s="52" t="s">
        <v>109</v>
      </c>
      <c r="T16" s="162"/>
    </row>
    <row r="17" spans="1:20">
      <c r="A17" s="4">
        <v>13</v>
      </c>
      <c r="B17" s="17" t="s">
        <v>66</v>
      </c>
      <c r="C17" s="121" t="s">
        <v>208</v>
      </c>
      <c r="D17" s="175" t="s">
        <v>27</v>
      </c>
      <c r="E17" s="175">
        <v>18080116001</v>
      </c>
      <c r="F17" s="175" t="s">
        <v>189</v>
      </c>
      <c r="G17" s="175">
        <v>20</v>
      </c>
      <c r="H17" s="175">
        <v>25</v>
      </c>
      <c r="I17" s="175">
        <v>46</v>
      </c>
      <c r="J17" s="175">
        <v>9864719664</v>
      </c>
      <c r="K17" s="176" t="s">
        <v>209</v>
      </c>
      <c r="L17" s="176" t="s">
        <v>210</v>
      </c>
      <c r="M17" s="176">
        <v>9854937995</v>
      </c>
      <c r="N17" s="177" t="s">
        <v>211</v>
      </c>
      <c r="O17" s="176">
        <v>7399239076</v>
      </c>
      <c r="P17" s="68">
        <v>43412</v>
      </c>
      <c r="Q17" s="52" t="s">
        <v>91</v>
      </c>
      <c r="R17" s="52" t="s">
        <v>108</v>
      </c>
      <c r="S17" s="52" t="s">
        <v>109</v>
      </c>
      <c r="T17" s="162"/>
    </row>
    <row r="18" spans="1:20">
      <c r="A18" s="4">
        <v>14</v>
      </c>
      <c r="B18" s="17" t="s">
        <v>66</v>
      </c>
      <c r="C18" s="175" t="s">
        <v>212</v>
      </c>
      <c r="D18" s="175" t="s">
        <v>29</v>
      </c>
      <c r="E18" s="175">
        <v>18325100210</v>
      </c>
      <c r="F18" s="175" t="s">
        <v>76</v>
      </c>
      <c r="G18" s="175">
        <v>16</v>
      </c>
      <c r="H18" s="175">
        <v>14</v>
      </c>
      <c r="I18" s="175">
        <v>30</v>
      </c>
      <c r="J18" s="175">
        <v>7399758305</v>
      </c>
      <c r="K18" s="176" t="s">
        <v>209</v>
      </c>
      <c r="L18" s="176" t="s">
        <v>210</v>
      </c>
      <c r="M18" s="176">
        <v>9854937995</v>
      </c>
      <c r="N18" s="177" t="s">
        <v>211</v>
      </c>
      <c r="O18" s="176">
        <v>7399239076</v>
      </c>
      <c r="P18" s="68">
        <v>43413</v>
      </c>
      <c r="Q18" s="52" t="s">
        <v>78</v>
      </c>
      <c r="R18" s="52" t="s">
        <v>89</v>
      </c>
      <c r="S18" s="52" t="s">
        <v>109</v>
      </c>
      <c r="T18" s="18"/>
    </row>
    <row r="19" spans="1:20">
      <c r="A19" s="4">
        <v>15</v>
      </c>
      <c r="B19" s="17" t="s">
        <v>66</v>
      </c>
      <c r="C19" s="175" t="s">
        <v>213</v>
      </c>
      <c r="D19" s="175" t="s">
        <v>29</v>
      </c>
      <c r="E19" s="175">
        <v>18325100211</v>
      </c>
      <c r="F19" s="175" t="s">
        <v>76</v>
      </c>
      <c r="G19" s="175">
        <v>12</v>
      </c>
      <c r="H19" s="175">
        <v>9</v>
      </c>
      <c r="I19" s="175">
        <v>21</v>
      </c>
      <c r="J19" s="175">
        <v>9707122371</v>
      </c>
      <c r="K19" s="176" t="s">
        <v>209</v>
      </c>
      <c r="L19" s="176" t="s">
        <v>210</v>
      </c>
      <c r="M19" s="176">
        <v>9854937995</v>
      </c>
      <c r="N19" s="177" t="s">
        <v>211</v>
      </c>
      <c r="O19" s="176">
        <v>7399239076</v>
      </c>
      <c r="P19" s="68">
        <v>43414</v>
      </c>
      <c r="Q19" s="52" t="s">
        <v>92</v>
      </c>
      <c r="R19" s="52" t="s">
        <v>88</v>
      </c>
      <c r="S19" s="52" t="s">
        <v>109</v>
      </c>
      <c r="T19" s="18"/>
    </row>
    <row r="20" spans="1:20">
      <c r="A20" s="4">
        <v>16</v>
      </c>
      <c r="B20" s="17" t="s">
        <v>66</v>
      </c>
      <c r="C20" s="175" t="s">
        <v>214</v>
      </c>
      <c r="D20" s="175" t="s">
        <v>29</v>
      </c>
      <c r="E20" s="175">
        <v>18325100212</v>
      </c>
      <c r="F20" s="175" t="s">
        <v>76</v>
      </c>
      <c r="G20" s="175">
        <v>17</v>
      </c>
      <c r="H20" s="175">
        <v>9</v>
      </c>
      <c r="I20" s="175">
        <v>26</v>
      </c>
      <c r="J20" s="175">
        <v>8822261335</v>
      </c>
      <c r="K20" s="176" t="s">
        <v>209</v>
      </c>
      <c r="L20" s="176" t="s">
        <v>210</v>
      </c>
      <c r="M20" s="176">
        <v>9854937995</v>
      </c>
      <c r="N20" s="177" t="s">
        <v>215</v>
      </c>
      <c r="O20" s="176">
        <v>7399886505</v>
      </c>
      <c r="P20" s="68">
        <v>43416</v>
      </c>
      <c r="Q20" s="52" t="s">
        <v>110</v>
      </c>
      <c r="R20" s="52" t="s">
        <v>86</v>
      </c>
      <c r="S20" s="52" t="s">
        <v>109</v>
      </c>
      <c r="T20" s="18"/>
    </row>
    <row r="21" spans="1:20">
      <c r="A21" s="4">
        <v>17</v>
      </c>
      <c r="B21" s="17" t="s">
        <v>66</v>
      </c>
      <c r="C21" s="178" t="s">
        <v>216</v>
      </c>
      <c r="D21" s="178" t="s">
        <v>27</v>
      </c>
      <c r="E21" s="178">
        <v>18080115701</v>
      </c>
      <c r="F21" s="178" t="s">
        <v>189</v>
      </c>
      <c r="G21" s="178">
        <v>19</v>
      </c>
      <c r="H21" s="178">
        <v>25</v>
      </c>
      <c r="I21" s="178">
        <v>45</v>
      </c>
      <c r="J21" s="178">
        <v>9577642107</v>
      </c>
      <c r="K21" s="176" t="s">
        <v>209</v>
      </c>
      <c r="L21" s="176" t="s">
        <v>210</v>
      </c>
      <c r="M21" s="176">
        <v>9854937995</v>
      </c>
      <c r="N21" s="177" t="s">
        <v>215</v>
      </c>
      <c r="O21" s="176">
        <v>7399886505</v>
      </c>
      <c r="P21" s="68">
        <v>43417</v>
      </c>
      <c r="Q21" s="52" t="s">
        <v>77</v>
      </c>
      <c r="R21" s="52" t="s">
        <v>82</v>
      </c>
      <c r="S21" s="52" t="s">
        <v>109</v>
      </c>
      <c r="T21" s="18"/>
    </row>
    <row r="22" spans="1:20">
      <c r="A22" s="4">
        <v>18</v>
      </c>
      <c r="B22" s="17" t="s">
        <v>66</v>
      </c>
      <c r="C22" s="121" t="s">
        <v>217</v>
      </c>
      <c r="D22" s="175" t="s">
        <v>27</v>
      </c>
      <c r="E22" s="175">
        <v>18080116003</v>
      </c>
      <c r="F22" s="175" t="s">
        <v>189</v>
      </c>
      <c r="G22" s="175">
        <v>4</v>
      </c>
      <c r="H22" s="175">
        <v>6</v>
      </c>
      <c r="I22" s="175">
        <v>25</v>
      </c>
      <c r="J22" s="175">
        <v>9508509887</v>
      </c>
      <c r="K22" s="176" t="s">
        <v>209</v>
      </c>
      <c r="L22" s="176" t="s">
        <v>210</v>
      </c>
      <c r="M22" s="176">
        <v>9854937995</v>
      </c>
      <c r="N22" s="177" t="s">
        <v>215</v>
      </c>
      <c r="O22" s="176">
        <v>7399886505</v>
      </c>
      <c r="P22" s="68">
        <v>43418</v>
      </c>
      <c r="Q22" s="52" t="s">
        <v>80</v>
      </c>
      <c r="R22" s="52" t="s">
        <v>86</v>
      </c>
      <c r="S22" s="52" t="s">
        <v>109</v>
      </c>
      <c r="T22" s="18"/>
    </row>
    <row r="23" spans="1:20">
      <c r="A23" s="4">
        <v>19</v>
      </c>
      <c r="B23" s="17" t="s">
        <v>66</v>
      </c>
      <c r="C23" s="121" t="s">
        <v>218</v>
      </c>
      <c r="D23" s="178" t="s">
        <v>29</v>
      </c>
      <c r="E23" s="179">
        <v>10</v>
      </c>
      <c r="F23" s="176" t="s">
        <v>76</v>
      </c>
      <c r="G23" s="176">
        <v>15</v>
      </c>
      <c r="H23" s="176">
        <v>13</v>
      </c>
      <c r="I23" s="178">
        <v>28</v>
      </c>
      <c r="J23" s="176">
        <v>9577971614</v>
      </c>
      <c r="K23" s="176" t="s">
        <v>209</v>
      </c>
      <c r="L23" s="176" t="s">
        <v>210</v>
      </c>
      <c r="M23" s="176">
        <v>9854937995</v>
      </c>
      <c r="N23" s="177" t="s">
        <v>215</v>
      </c>
      <c r="O23" s="176">
        <v>7399886505</v>
      </c>
      <c r="P23" s="68">
        <v>43419</v>
      </c>
      <c r="Q23" s="52" t="s">
        <v>91</v>
      </c>
      <c r="R23" s="52" t="s">
        <v>93</v>
      </c>
      <c r="S23" s="52" t="s">
        <v>109</v>
      </c>
      <c r="T23" s="18"/>
    </row>
    <row r="24" spans="1:20">
      <c r="A24" s="4">
        <v>20</v>
      </c>
      <c r="B24" s="17" t="s">
        <v>66</v>
      </c>
      <c r="C24" s="121" t="s">
        <v>219</v>
      </c>
      <c r="D24" s="175" t="s">
        <v>27</v>
      </c>
      <c r="E24" s="175">
        <v>18080116002</v>
      </c>
      <c r="F24" s="175" t="s">
        <v>189</v>
      </c>
      <c r="G24" s="175">
        <v>14</v>
      </c>
      <c r="H24" s="175">
        <v>5</v>
      </c>
      <c r="I24" s="175">
        <v>34</v>
      </c>
      <c r="J24" s="175">
        <v>9854874752</v>
      </c>
      <c r="K24" s="176" t="s">
        <v>209</v>
      </c>
      <c r="L24" s="176" t="s">
        <v>210</v>
      </c>
      <c r="M24" s="176">
        <v>9854937995</v>
      </c>
      <c r="N24" s="177" t="s">
        <v>215</v>
      </c>
      <c r="O24" s="176">
        <v>7399886505</v>
      </c>
      <c r="P24" s="68">
        <v>43420</v>
      </c>
      <c r="Q24" s="52" t="s">
        <v>78</v>
      </c>
      <c r="R24" s="52" t="s">
        <v>85</v>
      </c>
      <c r="S24" s="52" t="s">
        <v>109</v>
      </c>
      <c r="T24" s="18"/>
    </row>
    <row r="25" spans="1:20">
      <c r="A25" s="4">
        <v>21</v>
      </c>
      <c r="B25" s="17" t="s">
        <v>66</v>
      </c>
      <c r="C25" s="175" t="s">
        <v>220</v>
      </c>
      <c r="D25" s="175" t="s">
        <v>27</v>
      </c>
      <c r="E25" s="175">
        <v>18080116004</v>
      </c>
      <c r="F25" s="175" t="s">
        <v>184</v>
      </c>
      <c r="G25" s="175">
        <v>16</v>
      </c>
      <c r="H25" s="175">
        <v>14</v>
      </c>
      <c r="I25" s="175">
        <v>30</v>
      </c>
      <c r="J25" s="175">
        <v>7399744657</v>
      </c>
      <c r="K25" s="176" t="s">
        <v>209</v>
      </c>
      <c r="L25" s="176" t="s">
        <v>210</v>
      </c>
      <c r="M25" s="176">
        <v>9854937995</v>
      </c>
      <c r="N25" s="177" t="s">
        <v>215</v>
      </c>
      <c r="O25" s="176">
        <v>7399886505</v>
      </c>
      <c r="P25" s="68">
        <v>43421</v>
      </c>
      <c r="Q25" s="52" t="s">
        <v>92</v>
      </c>
      <c r="R25" s="52" t="s">
        <v>81</v>
      </c>
      <c r="S25" s="52" t="s">
        <v>109</v>
      </c>
      <c r="T25" s="18"/>
    </row>
    <row r="26" spans="1:20">
      <c r="A26" s="4">
        <v>22</v>
      </c>
      <c r="B26" s="17" t="s">
        <v>66</v>
      </c>
      <c r="C26" s="180" t="s">
        <v>221</v>
      </c>
      <c r="D26" s="178" t="s">
        <v>29</v>
      </c>
      <c r="E26" s="178">
        <v>20</v>
      </c>
      <c r="F26" s="178" t="s">
        <v>76</v>
      </c>
      <c r="G26" s="178">
        <v>15</v>
      </c>
      <c r="H26" s="178">
        <v>16</v>
      </c>
      <c r="I26" s="178">
        <v>31</v>
      </c>
      <c r="J26" s="178">
        <v>9613598834</v>
      </c>
      <c r="K26" s="176" t="s">
        <v>209</v>
      </c>
      <c r="L26" s="176" t="s">
        <v>210</v>
      </c>
      <c r="M26" s="176">
        <v>9854937995</v>
      </c>
      <c r="N26" s="177" t="s">
        <v>215</v>
      </c>
      <c r="O26" s="176">
        <v>7399886505</v>
      </c>
      <c r="P26" s="68">
        <v>43423</v>
      </c>
      <c r="Q26" s="52" t="s">
        <v>110</v>
      </c>
      <c r="R26" s="52" t="s">
        <v>95</v>
      </c>
      <c r="S26" s="52" t="s">
        <v>109</v>
      </c>
      <c r="T26" s="117"/>
    </row>
    <row r="27" spans="1:20">
      <c r="A27" s="4">
        <v>23</v>
      </c>
      <c r="B27" s="17" t="s">
        <v>66</v>
      </c>
      <c r="C27" s="175" t="s">
        <v>222</v>
      </c>
      <c r="D27" s="175" t="s">
        <v>29</v>
      </c>
      <c r="E27" s="175"/>
      <c r="F27" s="175" t="s">
        <v>76</v>
      </c>
      <c r="G27" s="175">
        <v>50</v>
      </c>
      <c r="H27" s="175">
        <v>25</v>
      </c>
      <c r="I27" s="175">
        <v>75</v>
      </c>
      <c r="J27" s="175">
        <v>7035591940</v>
      </c>
      <c r="K27" s="176" t="s">
        <v>209</v>
      </c>
      <c r="L27" s="176" t="s">
        <v>210</v>
      </c>
      <c r="M27" s="176">
        <v>9854937995</v>
      </c>
      <c r="N27" s="177" t="s">
        <v>215</v>
      </c>
      <c r="O27" s="176">
        <v>7399886505</v>
      </c>
      <c r="P27" s="69">
        <v>43424</v>
      </c>
      <c r="Q27" s="52" t="s">
        <v>77</v>
      </c>
      <c r="R27" s="52" t="s">
        <v>81</v>
      </c>
      <c r="S27" s="52" t="s">
        <v>109</v>
      </c>
      <c r="T27" s="117"/>
    </row>
    <row r="28" spans="1:20">
      <c r="A28" s="4">
        <v>24</v>
      </c>
      <c r="B28" s="17" t="s">
        <v>66</v>
      </c>
      <c r="C28" s="121" t="s">
        <v>223</v>
      </c>
      <c r="D28" s="175" t="s">
        <v>27</v>
      </c>
      <c r="E28" s="175">
        <v>18080115703</v>
      </c>
      <c r="F28" s="175" t="s">
        <v>189</v>
      </c>
      <c r="G28" s="175">
        <v>27</v>
      </c>
      <c r="H28" s="175">
        <v>28</v>
      </c>
      <c r="I28" s="175">
        <v>56</v>
      </c>
      <c r="J28" s="175">
        <v>9508538770</v>
      </c>
      <c r="K28" s="176" t="s">
        <v>209</v>
      </c>
      <c r="L28" s="176" t="s">
        <v>210</v>
      </c>
      <c r="M28" s="176">
        <v>9854937995</v>
      </c>
      <c r="N28" s="177" t="s">
        <v>215</v>
      </c>
      <c r="O28" s="176">
        <v>7399886505</v>
      </c>
      <c r="P28" s="69">
        <v>43425</v>
      </c>
      <c r="Q28" s="52" t="s">
        <v>80</v>
      </c>
      <c r="R28" s="52" t="s">
        <v>85</v>
      </c>
      <c r="S28" s="52" t="s">
        <v>109</v>
      </c>
      <c r="T28" s="117"/>
    </row>
    <row r="29" spans="1:20">
      <c r="A29" s="4">
        <v>25</v>
      </c>
      <c r="B29" s="17" t="s">
        <v>66</v>
      </c>
      <c r="C29" s="121" t="s">
        <v>224</v>
      </c>
      <c r="D29" s="175" t="s">
        <v>29</v>
      </c>
      <c r="E29" s="175">
        <v>18325050804</v>
      </c>
      <c r="F29" s="175" t="s">
        <v>76</v>
      </c>
      <c r="G29" s="175">
        <v>24</v>
      </c>
      <c r="H29" s="175">
        <v>19</v>
      </c>
      <c r="I29" s="175">
        <v>43</v>
      </c>
      <c r="J29" s="176">
        <v>9854487007</v>
      </c>
      <c r="K29" s="175" t="s">
        <v>190</v>
      </c>
      <c r="L29" s="176" t="s">
        <v>225</v>
      </c>
      <c r="M29" s="176">
        <v>9959519077</v>
      </c>
      <c r="N29" s="177" t="s">
        <v>226</v>
      </c>
      <c r="O29" s="176">
        <v>9707266142</v>
      </c>
      <c r="P29" s="68">
        <v>43426</v>
      </c>
      <c r="Q29" s="52" t="s">
        <v>91</v>
      </c>
      <c r="R29" s="52" t="s">
        <v>83</v>
      </c>
      <c r="S29" s="52" t="s">
        <v>109</v>
      </c>
      <c r="T29" s="117"/>
    </row>
    <row r="30" spans="1:20">
      <c r="A30" s="4">
        <v>26</v>
      </c>
      <c r="B30" s="17" t="s">
        <v>66</v>
      </c>
      <c r="C30" s="121" t="s">
        <v>227</v>
      </c>
      <c r="D30" s="175" t="s">
        <v>29</v>
      </c>
      <c r="E30" s="175">
        <v>18325100116</v>
      </c>
      <c r="F30" s="175" t="s">
        <v>76</v>
      </c>
      <c r="G30" s="175">
        <v>17</v>
      </c>
      <c r="H30" s="175">
        <v>26</v>
      </c>
      <c r="I30" s="175">
        <v>43</v>
      </c>
      <c r="J30" s="175">
        <v>9508597369</v>
      </c>
      <c r="K30" s="175" t="s">
        <v>190</v>
      </c>
      <c r="L30" s="176" t="s">
        <v>225</v>
      </c>
      <c r="M30" s="176">
        <v>9959519077</v>
      </c>
      <c r="N30" s="177" t="s">
        <v>226</v>
      </c>
      <c r="O30" s="176">
        <v>9707266142</v>
      </c>
      <c r="P30" s="68">
        <v>43426</v>
      </c>
      <c r="Q30" s="52" t="s">
        <v>91</v>
      </c>
      <c r="R30" s="52" t="s">
        <v>85</v>
      </c>
      <c r="S30" s="52" t="s">
        <v>109</v>
      </c>
      <c r="T30" s="117"/>
    </row>
    <row r="31" spans="1:20">
      <c r="A31" s="4">
        <v>27</v>
      </c>
      <c r="B31" s="17" t="s">
        <v>66</v>
      </c>
      <c r="C31" s="121" t="s">
        <v>228</v>
      </c>
      <c r="D31" s="175" t="s">
        <v>27</v>
      </c>
      <c r="E31" s="181" t="s">
        <v>229</v>
      </c>
      <c r="F31" s="175" t="s">
        <v>230</v>
      </c>
      <c r="G31" s="175">
        <v>55</v>
      </c>
      <c r="H31" s="175">
        <v>35</v>
      </c>
      <c r="I31" s="175">
        <v>91</v>
      </c>
      <c r="J31" s="175">
        <v>9435535131</v>
      </c>
      <c r="K31" s="175" t="s">
        <v>190</v>
      </c>
      <c r="L31" s="176" t="s">
        <v>225</v>
      </c>
      <c r="M31" s="176">
        <v>9959519077</v>
      </c>
      <c r="N31" s="177" t="s">
        <v>226</v>
      </c>
      <c r="O31" s="176">
        <v>9707266142</v>
      </c>
      <c r="P31" s="68">
        <v>43430</v>
      </c>
      <c r="Q31" s="52" t="s">
        <v>110</v>
      </c>
      <c r="R31" s="52" t="s">
        <v>81</v>
      </c>
      <c r="S31" s="52" t="s">
        <v>109</v>
      </c>
      <c r="T31" s="117"/>
    </row>
    <row r="32" spans="1:20">
      <c r="A32" s="4">
        <v>28</v>
      </c>
      <c r="B32" s="17" t="s">
        <v>66</v>
      </c>
      <c r="C32" s="121" t="s">
        <v>231</v>
      </c>
      <c r="D32" s="175" t="s">
        <v>27</v>
      </c>
      <c r="E32" s="175">
        <v>18080114703</v>
      </c>
      <c r="F32" s="175" t="s">
        <v>189</v>
      </c>
      <c r="G32" s="175">
        <v>15</v>
      </c>
      <c r="H32" s="175">
        <v>19</v>
      </c>
      <c r="I32" s="175">
        <v>49</v>
      </c>
      <c r="J32" s="175">
        <v>9707384114</v>
      </c>
      <c r="K32" s="175" t="s">
        <v>190</v>
      </c>
      <c r="L32" s="176" t="s">
        <v>225</v>
      </c>
      <c r="M32" s="176">
        <v>9959519077</v>
      </c>
      <c r="N32" s="177" t="s">
        <v>226</v>
      </c>
      <c r="O32" s="176">
        <v>9707266142</v>
      </c>
      <c r="P32" s="68">
        <v>43430</v>
      </c>
      <c r="Q32" s="52" t="s">
        <v>110</v>
      </c>
      <c r="R32" s="52" t="s">
        <v>85</v>
      </c>
      <c r="S32" s="52" t="s">
        <v>109</v>
      </c>
      <c r="T32" s="117"/>
    </row>
    <row r="33" spans="1:20">
      <c r="A33" s="4">
        <v>29</v>
      </c>
      <c r="B33" s="17" t="s">
        <v>66</v>
      </c>
      <c r="C33" s="175" t="s">
        <v>232</v>
      </c>
      <c r="D33" s="175" t="s">
        <v>29</v>
      </c>
      <c r="E33" s="175">
        <v>18325050803</v>
      </c>
      <c r="F33" s="175" t="s">
        <v>76</v>
      </c>
      <c r="G33" s="175">
        <v>20</v>
      </c>
      <c r="H33" s="175">
        <v>21</v>
      </c>
      <c r="I33" s="175">
        <v>41</v>
      </c>
      <c r="J33" s="175">
        <v>8822137513</v>
      </c>
      <c r="K33" s="175" t="s">
        <v>190</v>
      </c>
      <c r="L33" s="176" t="s">
        <v>225</v>
      </c>
      <c r="M33" s="176">
        <v>9959519077</v>
      </c>
      <c r="N33" s="177" t="s">
        <v>226</v>
      </c>
      <c r="O33" s="176">
        <v>9707266142</v>
      </c>
      <c r="P33" s="68">
        <v>43431</v>
      </c>
      <c r="Q33" s="52" t="s">
        <v>77</v>
      </c>
      <c r="R33" s="52" t="s">
        <v>85</v>
      </c>
      <c r="S33" s="52" t="s">
        <v>109</v>
      </c>
      <c r="T33" s="117"/>
    </row>
    <row r="34" spans="1:20">
      <c r="A34" s="4">
        <v>30</v>
      </c>
      <c r="B34" s="17" t="s">
        <v>66</v>
      </c>
      <c r="C34" s="121" t="s">
        <v>233</v>
      </c>
      <c r="D34" s="175" t="s">
        <v>27</v>
      </c>
      <c r="E34" s="176">
        <v>15</v>
      </c>
      <c r="F34" s="176"/>
      <c r="G34" s="176">
        <v>15</v>
      </c>
      <c r="H34" s="176">
        <v>27</v>
      </c>
      <c r="I34" s="176">
        <v>42</v>
      </c>
      <c r="J34" s="176">
        <v>9854149659</v>
      </c>
      <c r="K34" s="175" t="s">
        <v>190</v>
      </c>
      <c r="L34" s="176" t="s">
        <v>225</v>
      </c>
      <c r="M34" s="176">
        <v>9959519077</v>
      </c>
      <c r="N34" s="177" t="s">
        <v>226</v>
      </c>
      <c r="O34" s="176">
        <v>9707266142</v>
      </c>
      <c r="P34" s="68">
        <v>43432</v>
      </c>
      <c r="Q34" s="52" t="s">
        <v>80</v>
      </c>
      <c r="R34" s="52" t="s">
        <v>85</v>
      </c>
      <c r="S34" s="52" t="s">
        <v>109</v>
      </c>
      <c r="T34" s="117"/>
    </row>
    <row r="35" spans="1:20">
      <c r="A35" s="4">
        <v>31</v>
      </c>
      <c r="B35" s="17" t="s">
        <v>66</v>
      </c>
      <c r="C35" s="175" t="s">
        <v>234</v>
      </c>
      <c r="D35" s="175" t="s">
        <v>29</v>
      </c>
      <c r="E35" s="175">
        <v>18325100114</v>
      </c>
      <c r="F35" s="175" t="s">
        <v>76</v>
      </c>
      <c r="G35" s="175">
        <v>22</v>
      </c>
      <c r="H35" s="175">
        <v>21</v>
      </c>
      <c r="I35" s="175">
        <v>43</v>
      </c>
      <c r="J35" s="175">
        <v>8253924856</v>
      </c>
      <c r="K35" s="175" t="s">
        <v>190</v>
      </c>
      <c r="L35" s="176" t="s">
        <v>225</v>
      </c>
      <c r="M35" s="176">
        <v>9959519077</v>
      </c>
      <c r="N35" s="177" t="s">
        <v>226</v>
      </c>
      <c r="O35" s="176">
        <v>9707266142</v>
      </c>
      <c r="P35" s="68">
        <v>43433</v>
      </c>
      <c r="Q35" s="52" t="s">
        <v>91</v>
      </c>
      <c r="R35" s="52" t="s">
        <v>85</v>
      </c>
      <c r="S35" s="52" t="s">
        <v>109</v>
      </c>
      <c r="T35" s="117"/>
    </row>
    <row r="36" spans="1:20">
      <c r="A36" s="4">
        <v>32</v>
      </c>
      <c r="B36" s="17" t="s">
        <v>66</v>
      </c>
      <c r="C36" s="175" t="s">
        <v>235</v>
      </c>
      <c r="D36" s="175" t="s">
        <v>29</v>
      </c>
      <c r="E36" s="175">
        <v>24</v>
      </c>
      <c r="F36" s="175" t="s">
        <v>76</v>
      </c>
      <c r="G36" s="175">
        <v>25</v>
      </c>
      <c r="H36" s="175">
        <v>25</v>
      </c>
      <c r="I36" s="175">
        <v>50</v>
      </c>
      <c r="J36" s="175">
        <v>9613985758</v>
      </c>
      <c r="K36" s="175" t="s">
        <v>190</v>
      </c>
      <c r="L36" s="176" t="s">
        <v>225</v>
      </c>
      <c r="M36" s="176">
        <v>9959519077</v>
      </c>
      <c r="N36" s="177" t="s">
        <v>226</v>
      </c>
      <c r="O36" s="176">
        <v>9707266142</v>
      </c>
      <c r="P36" s="68">
        <v>43434</v>
      </c>
      <c r="Q36" s="52" t="s">
        <v>78</v>
      </c>
      <c r="R36" s="52" t="s">
        <v>81</v>
      </c>
      <c r="S36" s="52" t="s">
        <v>109</v>
      </c>
      <c r="T36" s="117"/>
    </row>
    <row r="37" spans="1:20">
      <c r="A37" s="4">
        <v>33</v>
      </c>
      <c r="B37" s="17" t="s">
        <v>67</v>
      </c>
      <c r="C37" s="175" t="s">
        <v>236</v>
      </c>
      <c r="D37" s="175" t="s">
        <v>27</v>
      </c>
      <c r="E37" s="181" t="s">
        <v>237</v>
      </c>
      <c r="F37" s="175" t="s">
        <v>185</v>
      </c>
      <c r="G37" s="175">
        <v>45</v>
      </c>
      <c r="H37" s="175">
        <v>31</v>
      </c>
      <c r="I37" s="175">
        <v>77</v>
      </c>
      <c r="J37" s="175">
        <v>8473939275</v>
      </c>
      <c r="K37" s="175" t="s">
        <v>190</v>
      </c>
      <c r="L37" s="176" t="s">
        <v>225</v>
      </c>
      <c r="M37" s="176">
        <v>9959519077</v>
      </c>
      <c r="N37" s="177" t="s">
        <v>238</v>
      </c>
      <c r="O37" s="176">
        <v>9707181889</v>
      </c>
      <c r="P37" s="68">
        <v>43405</v>
      </c>
      <c r="Q37" s="52" t="s">
        <v>91</v>
      </c>
      <c r="R37" s="52" t="s">
        <v>107</v>
      </c>
      <c r="S37" s="52" t="s">
        <v>102</v>
      </c>
      <c r="T37" s="162"/>
    </row>
    <row r="38" spans="1:20">
      <c r="A38" s="4">
        <v>34</v>
      </c>
      <c r="B38" s="17" t="s">
        <v>67</v>
      </c>
      <c r="C38" s="175" t="s">
        <v>239</v>
      </c>
      <c r="D38" s="175" t="s">
        <v>27</v>
      </c>
      <c r="E38" s="181" t="s">
        <v>240</v>
      </c>
      <c r="F38" s="175" t="s">
        <v>241</v>
      </c>
      <c r="G38" s="175">
        <v>54</v>
      </c>
      <c r="H38" s="175">
        <v>50</v>
      </c>
      <c r="I38" s="175">
        <v>104</v>
      </c>
      <c r="J38" s="175">
        <v>9707290935</v>
      </c>
      <c r="K38" s="175" t="s">
        <v>190</v>
      </c>
      <c r="L38" s="176" t="s">
        <v>225</v>
      </c>
      <c r="M38" s="176">
        <v>9959519077</v>
      </c>
      <c r="N38" s="177" t="s">
        <v>238</v>
      </c>
      <c r="O38" s="176">
        <v>9707181889</v>
      </c>
      <c r="P38" s="68">
        <v>43405</v>
      </c>
      <c r="Q38" s="71" t="s">
        <v>91</v>
      </c>
      <c r="R38" s="52" t="s">
        <v>107</v>
      </c>
      <c r="S38" s="52" t="s">
        <v>102</v>
      </c>
      <c r="T38" s="162"/>
    </row>
    <row r="39" spans="1:20">
      <c r="A39" s="4">
        <v>35</v>
      </c>
      <c r="B39" s="17" t="s">
        <v>67</v>
      </c>
      <c r="C39" s="175" t="s">
        <v>242</v>
      </c>
      <c r="D39" s="175" t="s">
        <v>27</v>
      </c>
      <c r="E39" s="175">
        <v>18080108401</v>
      </c>
      <c r="F39" s="175" t="s">
        <v>189</v>
      </c>
      <c r="G39" s="175">
        <v>17</v>
      </c>
      <c r="H39" s="175">
        <v>14</v>
      </c>
      <c r="I39" s="175">
        <v>32</v>
      </c>
      <c r="J39" s="175">
        <v>98599214135</v>
      </c>
      <c r="K39" s="176" t="s">
        <v>243</v>
      </c>
      <c r="L39" s="176" t="s">
        <v>244</v>
      </c>
      <c r="M39" s="176"/>
      <c r="N39" s="177" t="s">
        <v>245</v>
      </c>
      <c r="O39" s="176">
        <v>9707031298</v>
      </c>
      <c r="P39" s="68">
        <v>43405</v>
      </c>
      <c r="Q39" s="71" t="s">
        <v>91</v>
      </c>
      <c r="R39" s="52" t="s">
        <v>87</v>
      </c>
      <c r="S39" s="52" t="s">
        <v>102</v>
      </c>
      <c r="T39" s="162"/>
    </row>
    <row r="40" spans="1:20">
      <c r="A40" s="4">
        <v>36</v>
      </c>
      <c r="B40" s="17" t="s">
        <v>67</v>
      </c>
      <c r="C40" s="175" t="s">
        <v>246</v>
      </c>
      <c r="D40" s="175" t="s">
        <v>29</v>
      </c>
      <c r="E40" s="175">
        <v>18325100102</v>
      </c>
      <c r="F40" s="175"/>
      <c r="G40" s="175">
        <v>21</v>
      </c>
      <c r="H40" s="175">
        <v>18</v>
      </c>
      <c r="I40" s="175">
        <v>39</v>
      </c>
      <c r="J40" s="175">
        <v>8751036540</v>
      </c>
      <c r="K40" s="176" t="s">
        <v>243</v>
      </c>
      <c r="L40" s="176" t="s">
        <v>244</v>
      </c>
      <c r="M40" s="176"/>
      <c r="N40" s="177" t="s">
        <v>245</v>
      </c>
      <c r="O40" s="176">
        <v>9707031298</v>
      </c>
      <c r="P40" s="68">
        <v>43406</v>
      </c>
      <c r="Q40" s="71" t="s">
        <v>78</v>
      </c>
      <c r="R40" s="52" t="s">
        <v>108</v>
      </c>
      <c r="S40" s="52" t="s">
        <v>102</v>
      </c>
      <c r="T40" s="162"/>
    </row>
    <row r="41" spans="1:20">
      <c r="A41" s="4">
        <v>37</v>
      </c>
      <c r="B41" s="17" t="s">
        <v>67</v>
      </c>
      <c r="C41" s="175" t="s">
        <v>247</v>
      </c>
      <c r="D41" s="175" t="s">
        <v>29</v>
      </c>
      <c r="E41" s="175">
        <v>18325100111</v>
      </c>
      <c r="F41" s="175"/>
      <c r="G41" s="175">
        <v>18</v>
      </c>
      <c r="H41" s="175">
        <v>21</v>
      </c>
      <c r="I41" s="175">
        <v>39</v>
      </c>
      <c r="J41" s="175">
        <v>9707815474</v>
      </c>
      <c r="K41" s="176" t="s">
        <v>243</v>
      </c>
      <c r="L41" s="176" t="s">
        <v>244</v>
      </c>
      <c r="M41" s="176"/>
      <c r="N41" s="177" t="s">
        <v>245</v>
      </c>
      <c r="O41" s="176">
        <v>9707031298</v>
      </c>
      <c r="P41" s="68">
        <v>43406</v>
      </c>
      <c r="Q41" s="71" t="s">
        <v>78</v>
      </c>
      <c r="R41" s="52" t="s">
        <v>123</v>
      </c>
      <c r="S41" s="52" t="s">
        <v>102</v>
      </c>
      <c r="T41" s="162"/>
    </row>
    <row r="42" spans="1:20">
      <c r="A42" s="4">
        <v>38</v>
      </c>
      <c r="B42" s="17" t="s">
        <v>67</v>
      </c>
      <c r="C42" s="175" t="s">
        <v>248</v>
      </c>
      <c r="D42" s="175" t="s">
        <v>29</v>
      </c>
      <c r="E42" s="175">
        <v>18325100119</v>
      </c>
      <c r="F42" s="175"/>
      <c r="G42" s="175">
        <v>22</v>
      </c>
      <c r="H42" s="175">
        <v>20</v>
      </c>
      <c r="I42" s="175">
        <v>42</v>
      </c>
      <c r="J42" s="175">
        <v>7399601234</v>
      </c>
      <c r="K42" s="176" t="s">
        <v>243</v>
      </c>
      <c r="L42" s="176" t="s">
        <v>244</v>
      </c>
      <c r="M42" s="176"/>
      <c r="N42" s="177" t="s">
        <v>245</v>
      </c>
      <c r="O42" s="176">
        <v>9707031298</v>
      </c>
      <c r="P42" s="68">
        <v>43407</v>
      </c>
      <c r="Q42" s="71" t="s">
        <v>92</v>
      </c>
      <c r="R42" s="52" t="s">
        <v>108</v>
      </c>
      <c r="S42" s="52" t="s">
        <v>102</v>
      </c>
      <c r="T42" s="162"/>
    </row>
    <row r="43" spans="1:20">
      <c r="A43" s="4">
        <v>39</v>
      </c>
      <c r="B43" s="17" t="s">
        <v>67</v>
      </c>
      <c r="C43" s="175" t="s">
        <v>249</v>
      </c>
      <c r="D43" s="175" t="s">
        <v>27</v>
      </c>
      <c r="E43" s="175">
        <v>18080114601</v>
      </c>
      <c r="F43" s="175" t="s">
        <v>183</v>
      </c>
      <c r="G43" s="175">
        <v>42</v>
      </c>
      <c r="H43" s="175">
        <v>37</v>
      </c>
      <c r="I43" s="182">
        <f>+G43+H43</f>
        <v>79</v>
      </c>
      <c r="J43" s="175">
        <v>9707681458</v>
      </c>
      <c r="K43" s="176" t="s">
        <v>250</v>
      </c>
      <c r="L43" s="176" t="s">
        <v>251</v>
      </c>
      <c r="M43" s="176">
        <v>9401452390</v>
      </c>
      <c r="N43" s="177" t="s">
        <v>252</v>
      </c>
      <c r="O43" s="176">
        <v>9613252927</v>
      </c>
      <c r="P43" s="68">
        <v>43407</v>
      </c>
      <c r="Q43" s="71" t="s">
        <v>92</v>
      </c>
      <c r="R43" s="52" t="s">
        <v>89</v>
      </c>
      <c r="S43" s="52" t="s">
        <v>102</v>
      </c>
      <c r="T43" s="162"/>
    </row>
    <row r="44" spans="1:20">
      <c r="A44" s="4">
        <v>40</v>
      </c>
      <c r="B44" s="17" t="s">
        <v>67</v>
      </c>
      <c r="C44" s="175" t="s">
        <v>253</v>
      </c>
      <c r="D44" s="175" t="s">
        <v>29</v>
      </c>
      <c r="E44" s="175">
        <v>18325050806</v>
      </c>
      <c r="F44" s="175" t="s">
        <v>254</v>
      </c>
      <c r="G44" s="175">
        <v>33</v>
      </c>
      <c r="H44" s="175">
        <v>38</v>
      </c>
      <c r="I44" s="182">
        <f>+G44+H44</f>
        <v>71</v>
      </c>
      <c r="J44" s="175">
        <v>7399745245</v>
      </c>
      <c r="K44" s="176" t="s">
        <v>250</v>
      </c>
      <c r="L44" s="176" t="s">
        <v>251</v>
      </c>
      <c r="M44" s="176">
        <v>9401452390</v>
      </c>
      <c r="N44" s="177" t="s">
        <v>252</v>
      </c>
      <c r="O44" s="176">
        <v>9613252927</v>
      </c>
      <c r="P44" s="68">
        <v>43407</v>
      </c>
      <c r="Q44" s="71" t="s">
        <v>92</v>
      </c>
      <c r="R44" s="52" t="s">
        <v>108</v>
      </c>
      <c r="S44" s="52" t="s">
        <v>102</v>
      </c>
      <c r="T44" s="162"/>
    </row>
    <row r="45" spans="1:20">
      <c r="A45" s="4">
        <v>41</v>
      </c>
      <c r="B45" s="17" t="s">
        <v>67</v>
      </c>
      <c r="C45" s="175" t="s">
        <v>255</v>
      </c>
      <c r="D45" s="175" t="s">
        <v>27</v>
      </c>
      <c r="E45" s="175">
        <v>18080114602</v>
      </c>
      <c r="F45" s="175" t="s">
        <v>183</v>
      </c>
      <c r="G45" s="175">
        <v>11</v>
      </c>
      <c r="H45" s="175">
        <v>11</v>
      </c>
      <c r="I45" s="182">
        <f t="shared" ref="I45:I61" si="0">+G45+H45</f>
        <v>22</v>
      </c>
      <c r="J45" s="175">
        <v>9859562616</v>
      </c>
      <c r="K45" s="176" t="s">
        <v>250</v>
      </c>
      <c r="L45" s="176" t="s">
        <v>251</v>
      </c>
      <c r="M45" s="176">
        <v>9401452390</v>
      </c>
      <c r="N45" s="177" t="s">
        <v>252</v>
      </c>
      <c r="O45" s="176">
        <v>9613252927</v>
      </c>
      <c r="P45" s="68">
        <v>43409</v>
      </c>
      <c r="Q45" s="71" t="s">
        <v>110</v>
      </c>
      <c r="R45" s="52" t="s">
        <v>101</v>
      </c>
      <c r="S45" s="52" t="s">
        <v>102</v>
      </c>
      <c r="T45" s="162"/>
    </row>
    <row r="46" spans="1:20">
      <c r="A46" s="4">
        <v>42</v>
      </c>
      <c r="B46" s="17" t="s">
        <v>67</v>
      </c>
      <c r="C46" s="175" t="s">
        <v>256</v>
      </c>
      <c r="D46" s="175" t="s">
        <v>29</v>
      </c>
      <c r="E46" s="175">
        <v>18325100121</v>
      </c>
      <c r="F46" s="175" t="s">
        <v>254</v>
      </c>
      <c r="G46" s="175">
        <v>27</v>
      </c>
      <c r="H46" s="175">
        <v>26</v>
      </c>
      <c r="I46" s="182">
        <f t="shared" si="0"/>
        <v>53</v>
      </c>
      <c r="J46" s="175">
        <v>7399650351</v>
      </c>
      <c r="K46" s="176" t="s">
        <v>250</v>
      </c>
      <c r="L46" s="176" t="s">
        <v>251</v>
      </c>
      <c r="M46" s="176">
        <v>9401452390</v>
      </c>
      <c r="N46" s="177" t="s">
        <v>252</v>
      </c>
      <c r="O46" s="176">
        <v>9613252927</v>
      </c>
      <c r="P46" s="68">
        <v>43409</v>
      </c>
      <c r="Q46" s="71" t="s">
        <v>110</v>
      </c>
      <c r="R46" s="52" t="s">
        <v>124</v>
      </c>
      <c r="S46" s="52" t="s">
        <v>102</v>
      </c>
      <c r="T46" s="162"/>
    </row>
    <row r="47" spans="1:20">
      <c r="A47" s="4">
        <v>43</v>
      </c>
      <c r="B47" s="17" t="s">
        <v>67</v>
      </c>
      <c r="C47" s="175" t="s">
        <v>257</v>
      </c>
      <c r="D47" s="175" t="s">
        <v>27</v>
      </c>
      <c r="E47" s="175">
        <v>18080114601</v>
      </c>
      <c r="F47" s="175" t="s">
        <v>27</v>
      </c>
      <c r="G47" s="175">
        <v>12</v>
      </c>
      <c r="H47" s="175">
        <v>12</v>
      </c>
      <c r="I47" s="182">
        <f t="shared" si="0"/>
        <v>24</v>
      </c>
      <c r="J47" s="175">
        <v>9854711898</v>
      </c>
      <c r="K47" s="176" t="s">
        <v>250</v>
      </c>
      <c r="L47" s="176" t="s">
        <v>251</v>
      </c>
      <c r="M47" s="176">
        <v>9401452390</v>
      </c>
      <c r="N47" s="177" t="s">
        <v>252</v>
      </c>
      <c r="O47" s="176">
        <v>9613252927</v>
      </c>
      <c r="P47" s="68">
        <v>43411</v>
      </c>
      <c r="Q47" s="71" t="s">
        <v>80</v>
      </c>
      <c r="R47" s="52" t="s">
        <v>108</v>
      </c>
      <c r="S47" s="52" t="s">
        <v>102</v>
      </c>
      <c r="T47" s="162"/>
    </row>
    <row r="48" spans="1:20">
      <c r="A48" s="4">
        <v>44</v>
      </c>
      <c r="B48" s="17" t="s">
        <v>67</v>
      </c>
      <c r="C48" s="175" t="s">
        <v>258</v>
      </c>
      <c r="D48" s="175" t="s">
        <v>29</v>
      </c>
      <c r="E48" s="175"/>
      <c r="F48" s="175"/>
      <c r="G48" s="175">
        <v>22</v>
      </c>
      <c r="H48" s="175">
        <v>24</v>
      </c>
      <c r="I48" s="182">
        <f t="shared" si="0"/>
        <v>46</v>
      </c>
      <c r="J48" s="175"/>
      <c r="K48" s="176" t="s">
        <v>250</v>
      </c>
      <c r="L48" s="176" t="s">
        <v>251</v>
      </c>
      <c r="M48" s="176">
        <v>9401452390</v>
      </c>
      <c r="N48" s="177" t="s">
        <v>252</v>
      </c>
      <c r="O48" s="176">
        <v>9613252927</v>
      </c>
      <c r="P48" s="68">
        <v>43411</v>
      </c>
      <c r="Q48" s="71" t="s">
        <v>80</v>
      </c>
      <c r="R48" s="52" t="s">
        <v>108</v>
      </c>
      <c r="S48" s="52" t="s">
        <v>102</v>
      </c>
      <c r="T48" s="162"/>
    </row>
    <row r="49" spans="1:20">
      <c r="A49" s="4">
        <v>45</v>
      </c>
      <c r="B49" s="17" t="s">
        <v>67</v>
      </c>
      <c r="C49" s="121" t="s">
        <v>259</v>
      </c>
      <c r="D49" s="175" t="s">
        <v>27</v>
      </c>
      <c r="E49" s="175">
        <v>18325100119</v>
      </c>
      <c r="F49" s="175" t="s">
        <v>27</v>
      </c>
      <c r="G49" s="175">
        <v>36</v>
      </c>
      <c r="H49" s="175">
        <v>49</v>
      </c>
      <c r="I49" s="182">
        <f t="shared" si="0"/>
        <v>85</v>
      </c>
      <c r="J49" s="175">
        <v>9707916408</v>
      </c>
      <c r="K49" s="176" t="s">
        <v>250</v>
      </c>
      <c r="L49" s="176" t="s">
        <v>251</v>
      </c>
      <c r="M49" s="176">
        <v>9401452390</v>
      </c>
      <c r="N49" s="177" t="s">
        <v>252</v>
      </c>
      <c r="O49" s="176">
        <v>9613252927</v>
      </c>
      <c r="P49" s="68">
        <v>43411</v>
      </c>
      <c r="Q49" s="71" t="s">
        <v>80</v>
      </c>
      <c r="R49" s="52" t="s">
        <v>103</v>
      </c>
      <c r="S49" s="52" t="s">
        <v>102</v>
      </c>
      <c r="T49" s="162"/>
    </row>
    <row r="50" spans="1:20">
      <c r="A50" s="4">
        <v>46</v>
      </c>
      <c r="B50" s="17" t="s">
        <v>67</v>
      </c>
      <c r="C50" s="175" t="s">
        <v>260</v>
      </c>
      <c r="D50" s="175" t="s">
        <v>29</v>
      </c>
      <c r="E50" s="175">
        <v>18325100119</v>
      </c>
      <c r="F50" s="175" t="s">
        <v>254</v>
      </c>
      <c r="G50" s="175">
        <v>27</v>
      </c>
      <c r="H50" s="175">
        <v>20</v>
      </c>
      <c r="I50" s="182">
        <f t="shared" si="0"/>
        <v>47</v>
      </c>
      <c r="J50" s="175">
        <v>9401017100</v>
      </c>
      <c r="K50" s="176" t="s">
        <v>250</v>
      </c>
      <c r="L50" s="176" t="s">
        <v>251</v>
      </c>
      <c r="M50" s="176">
        <v>9401452390</v>
      </c>
      <c r="N50" s="177" t="s">
        <v>252</v>
      </c>
      <c r="O50" s="176">
        <v>9613252927</v>
      </c>
      <c r="P50" s="68">
        <v>43412</v>
      </c>
      <c r="Q50" s="71" t="s">
        <v>91</v>
      </c>
      <c r="R50" s="52" t="s">
        <v>125</v>
      </c>
      <c r="S50" s="52" t="s">
        <v>102</v>
      </c>
      <c r="T50" s="162"/>
    </row>
    <row r="51" spans="1:20">
      <c r="A51" s="4">
        <v>47</v>
      </c>
      <c r="B51" s="17" t="s">
        <v>67</v>
      </c>
      <c r="C51" s="175" t="s">
        <v>261</v>
      </c>
      <c r="D51" s="175" t="s">
        <v>27</v>
      </c>
      <c r="E51" s="175">
        <v>18080114802</v>
      </c>
      <c r="F51" s="175" t="s">
        <v>185</v>
      </c>
      <c r="G51" s="175">
        <v>32</v>
      </c>
      <c r="H51" s="175">
        <v>27</v>
      </c>
      <c r="I51" s="182">
        <f t="shared" si="0"/>
        <v>59</v>
      </c>
      <c r="J51" s="175">
        <v>9854007022</v>
      </c>
      <c r="K51" s="176" t="s">
        <v>250</v>
      </c>
      <c r="L51" s="176" t="s">
        <v>251</v>
      </c>
      <c r="M51" s="176">
        <v>9401452390</v>
      </c>
      <c r="N51" s="177" t="s">
        <v>252</v>
      </c>
      <c r="O51" s="176">
        <v>9613252927</v>
      </c>
      <c r="P51" s="68">
        <v>43413</v>
      </c>
      <c r="Q51" s="52" t="s">
        <v>78</v>
      </c>
      <c r="R51" s="52" t="s">
        <v>126</v>
      </c>
      <c r="S51" s="52" t="s">
        <v>102</v>
      </c>
      <c r="T51" s="162"/>
    </row>
    <row r="52" spans="1:20">
      <c r="A52" s="4">
        <v>48</v>
      </c>
      <c r="B52" s="17" t="s">
        <v>67</v>
      </c>
      <c r="C52" s="175" t="s">
        <v>262</v>
      </c>
      <c r="D52" s="175" t="s">
        <v>27</v>
      </c>
      <c r="E52" s="175">
        <v>18080114803</v>
      </c>
      <c r="F52" s="175" t="s">
        <v>263</v>
      </c>
      <c r="G52" s="175">
        <v>23</v>
      </c>
      <c r="H52" s="175">
        <v>27</v>
      </c>
      <c r="I52" s="182">
        <f t="shared" si="0"/>
        <v>50</v>
      </c>
      <c r="J52" s="175">
        <v>9859565239</v>
      </c>
      <c r="K52" s="176" t="s">
        <v>250</v>
      </c>
      <c r="L52" s="176" t="s">
        <v>251</v>
      </c>
      <c r="M52" s="176">
        <v>9401452390</v>
      </c>
      <c r="N52" s="177" t="s">
        <v>252</v>
      </c>
      <c r="O52" s="176">
        <v>9613252927</v>
      </c>
      <c r="P52" s="68">
        <v>43414</v>
      </c>
      <c r="Q52" s="52" t="s">
        <v>92</v>
      </c>
      <c r="R52" s="52" t="s">
        <v>107</v>
      </c>
      <c r="S52" s="52" t="s">
        <v>102</v>
      </c>
      <c r="T52" s="162"/>
    </row>
    <row r="53" spans="1:20">
      <c r="A53" s="4">
        <v>49</v>
      </c>
      <c r="B53" s="17" t="s">
        <v>67</v>
      </c>
      <c r="C53" s="175" t="s">
        <v>264</v>
      </c>
      <c r="D53" s="175" t="s">
        <v>27</v>
      </c>
      <c r="E53" s="175">
        <v>18080115901</v>
      </c>
      <c r="F53" s="175" t="s">
        <v>183</v>
      </c>
      <c r="G53" s="175">
        <v>30</v>
      </c>
      <c r="H53" s="175">
        <v>15</v>
      </c>
      <c r="I53" s="182">
        <f t="shared" si="0"/>
        <v>45</v>
      </c>
      <c r="J53" s="175">
        <v>7399356193</v>
      </c>
      <c r="K53" s="176" t="s">
        <v>250</v>
      </c>
      <c r="L53" s="176" t="s">
        <v>251</v>
      </c>
      <c r="M53" s="176">
        <v>9401452390</v>
      </c>
      <c r="N53" s="177" t="s">
        <v>252</v>
      </c>
      <c r="O53" s="176">
        <v>9613252927</v>
      </c>
      <c r="P53" s="68">
        <v>43416</v>
      </c>
      <c r="Q53" s="52" t="s">
        <v>110</v>
      </c>
      <c r="R53" s="52" t="s">
        <v>107</v>
      </c>
      <c r="S53" s="52" t="s">
        <v>102</v>
      </c>
      <c r="T53" s="162"/>
    </row>
    <row r="54" spans="1:20">
      <c r="A54" s="4">
        <v>50</v>
      </c>
      <c r="B54" s="17" t="s">
        <v>67</v>
      </c>
      <c r="C54" s="175" t="s">
        <v>265</v>
      </c>
      <c r="D54" s="175" t="s">
        <v>29</v>
      </c>
      <c r="E54" s="175">
        <v>18325050805</v>
      </c>
      <c r="F54" s="175" t="s">
        <v>254</v>
      </c>
      <c r="G54" s="175">
        <v>20</v>
      </c>
      <c r="H54" s="175">
        <v>27</v>
      </c>
      <c r="I54" s="182">
        <f t="shared" si="0"/>
        <v>47</v>
      </c>
      <c r="J54" s="175">
        <v>8133933593</v>
      </c>
      <c r="K54" s="176" t="s">
        <v>250</v>
      </c>
      <c r="L54" s="175"/>
      <c r="M54" s="175"/>
      <c r="N54" s="175"/>
      <c r="O54" s="175"/>
      <c r="P54" s="68">
        <v>43417</v>
      </c>
      <c r="Q54" s="52" t="s">
        <v>77</v>
      </c>
      <c r="R54" s="52" t="s">
        <v>108</v>
      </c>
      <c r="S54" s="52" t="s">
        <v>102</v>
      </c>
      <c r="T54" s="162"/>
    </row>
    <row r="55" spans="1:20">
      <c r="A55" s="4">
        <v>51</v>
      </c>
      <c r="B55" s="17" t="s">
        <v>67</v>
      </c>
      <c r="C55" s="175" t="s">
        <v>266</v>
      </c>
      <c r="D55" s="175" t="s">
        <v>27</v>
      </c>
      <c r="E55" s="175">
        <v>18080115102</v>
      </c>
      <c r="F55" s="175" t="s">
        <v>183</v>
      </c>
      <c r="G55" s="175">
        <v>44</v>
      </c>
      <c r="H55" s="175">
        <v>33</v>
      </c>
      <c r="I55" s="182">
        <f t="shared" si="0"/>
        <v>77</v>
      </c>
      <c r="J55" s="175">
        <v>9508072877</v>
      </c>
      <c r="K55" s="176" t="s">
        <v>250</v>
      </c>
      <c r="L55" s="176" t="s">
        <v>267</v>
      </c>
      <c r="M55" s="176">
        <v>9854465175</v>
      </c>
      <c r="N55" s="177" t="s">
        <v>268</v>
      </c>
      <c r="O55" s="176">
        <v>9864873751</v>
      </c>
      <c r="P55" s="68">
        <v>43418</v>
      </c>
      <c r="Q55" s="52" t="s">
        <v>80</v>
      </c>
      <c r="R55" s="52" t="s">
        <v>127</v>
      </c>
      <c r="S55" s="52" t="s">
        <v>102</v>
      </c>
      <c r="T55" s="162"/>
    </row>
    <row r="56" spans="1:20">
      <c r="A56" s="4">
        <v>52</v>
      </c>
      <c r="B56" s="17" t="s">
        <v>67</v>
      </c>
      <c r="C56" s="175" t="s">
        <v>269</v>
      </c>
      <c r="D56" s="175" t="s">
        <v>29</v>
      </c>
      <c r="E56" s="175">
        <v>19</v>
      </c>
      <c r="F56" s="175" t="s">
        <v>254</v>
      </c>
      <c r="G56" s="175">
        <v>24</v>
      </c>
      <c r="H56" s="175">
        <v>17</v>
      </c>
      <c r="I56" s="182">
        <f t="shared" si="0"/>
        <v>41</v>
      </c>
      <c r="J56" s="175">
        <v>9864647051</v>
      </c>
      <c r="K56" s="176" t="s">
        <v>250</v>
      </c>
      <c r="L56" s="176" t="s">
        <v>267</v>
      </c>
      <c r="M56" s="176">
        <v>9854465175</v>
      </c>
      <c r="N56" s="177" t="s">
        <v>268</v>
      </c>
      <c r="O56" s="176">
        <v>9864873751</v>
      </c>
      <c r="P56" s="68">
        <v>43419</v>
      </c>
      <c r="Q56" s="52" t="s">
        <v>91</v>
      </c>
      <c r="R56" s="52" t="s">
        <v>107</v>
      </c>
      <c r="S56" s="52" t="s">
        <v>102</v>
      </c>
      <c r="T56" s="18"/>
    </row>
    <row r="57" spans="1:20">
      <c r="A57" s="4">
        <v>53</v>
      </c>
      <c r="B57" s="17" t="s">
        <v>67</v>
      </c>
      <c r="C57" s="175" t="s">
        <v>270</v>
      </c>
      <c r="D57" s="175" t="s">
        <v>27</v>
      </c>
      <c r="E57" s="175">
        <v>18080115103</v>
      </c>
      <c r="F57" s="175" t="s">
        <v>183</v>
      </c>
      <c r="G57" s="175">
        <v>20</v>
      </c>
      <c r="H57" s="175">
        <v>9</v>
      </c>
      <c r="I57" s="182">
        <f t="shared" si="0"/>
        <v>29</v>
      </c>
      <c r="J57" s="176">
        <v>9854583955</v>
      </c>
      <c r="K57" s="176" t="s">
        <v>250</v>
      </c>
      <c r="L57" s="176" t="s">
        <v>271</v>
      </c>
      <c r="M57" s="176">
        <v>9401452390</v>
      </c>
      <c r="N57" s="177" t="s">
        <v>272</v>
      </c>
      <c r="O57" s="176">
        <v>7399906806</v>
      </c>
      <c r="P57" s="68">
        <v>43420</v>
      </c>
      <c r="Q57" s="52" t="s">
        <v>78</v>
      </c>
      <c r="R57" s="52" t="s">
        <v>108</v>
      </c>
      <c r="S57" s="52" t="s">
        <v>102</v>
      </c>
      <c r="T57" s="18"/>
    </row>
    <row r="58" spans="1:20">
      <c r="A58" s="4">
        <v>54</v>
      </c>
      <c r="B58" s="17" t="s">
        <v>67</v>
      </c>
      <c r="C58" s="121" t="s">
        <v>273</v>
      </c>
      <c r="D58" s="175" t="s">
        <v>29</v>
      </c>
      <c r="E58" s="176">
        <v>153</v>
      </c>
      <c r="F58" s="176" t="s">
        <v>76</v>
      </c>
      <c r="G58" s="176">
        <v>22</v>
      </c>
      <c r="H58" s="176">
        <v>16</v>
      </c>
      <c r="I58" s="182">
        <f t="shared" si="0"/>
        <v>38</v>
      </c>
      <c r="J58" s="176" t="s">
        <v>190</v>
      </c>
      <c r="K58" s="176" t="s">
        <v>250</v>
      </c>
      <c r="L58" s="177" t="s">
        <v>178</v>
      </c>
      <c r="M58" s="176" t="s">
        <v>178</v>
      </c>
      <c r="N58" s="175" t="s">
        <v>190</v>
      </c>
      <c r="O58" s="176">
        <v>7399906806</v>
      </c>
      <c r="P58" s="68">
        <v>43421</v>
      </c>
      <c r="Q58" s="52" t="s">
        <v>92</v>
      </c>
      <c r="R58" s="52" t="s">
        <v>101</v>
      </c>
      <c r="S58" s="52" t="s">
        <v>102</v>
      </c>
      <c r="T58" s="18"/>
    </row>
    <row r="59" spans="1:20">
      <c r="A59" s="4">
        <v>55</v>
      </c>
      <c r="B59" s="17" t="s">
        <v>67</v>
      </c>
      <c r="C59" s="175" t="s">
        <v>274</v>
      </c>
      <c r="D59" s="175" t="s">
        <v>29</v>
      </c>
      <c r="E59" s="175">
        <v>18325050828</v>
      </c>
      <c r="F59" s="175" t="s">
        <v>254</v>
      </c>
      <c r="G59" s="175">
        <v>45</v>
      </c>
      <c r="H59" s="175">
        <v>24</v>
      </c>
      <c r="I59" s="182">
        <f t="shared" si="0"/>
        <v>69</v>
      </c>
      <c r="J59" s="175">
        <v>9613995772</v>
      </c>
      <c r="K59" s="176" t="s">
        <v>275</v>
      </c>
      <c r="L59" s="176" t="s">
        <v>271</v>
      </c>
      <c r="M59" s="176">
        <v>9401452390</v>
      </c>
      <c r="N59" s="177" t="s">
        <v>272</v>
      </c>
      <c r="O59" s="176">
        <v>7399906806</v>
      </c>
      <c r="P59" s="68">
        <v>43423</v>
      </c>
      <c r="Q59" s="52" t="s">
        <v>110</v>
      </c>
      <c r="R59" s="52" t="s">
        <v>127</v>
      </c>
      <c r="S59" s="52" t="s">
        <v>102</v>
      </c>
      <c r="T59" s="18"/>
    </row>
    <row r="60" spans="1:20">
      <c r="A60" s="4">
        <v>56</v>
      </c>
      <c r="B60" s="17" t="s">
        <v>67</v>
      </c>
      <c r="C60" s="175" t="s">
        <v>276</v>
      </c>
      <c r="D60" s="175" t="s">
        <v>27</v>
      </c>
      <c r="E60" s="175">
        <v>18080115101</v>
      </c>
      <c r="F60" s="175" t="s">
        <v>183</v>
      </c>
      <c r="G60" s="175">
        <v>20</v>
      </c>
      <c r="H60" s="175">
        <v>16</v>
      </c>
      <c r="I60" s="182">
        <f t="shared" si="0"/>
        <v>36</v>
      </c>
      <c r="J60" s="175"/>
      <c r="K60" s="175" t="s">
        <v>190</v>
      </c>
      <c r="L60" s="176" t="s">
        <v>271</v>
      </c>
      <c r="M60" s="176">
        <v>9401452390</v>
      </c>
      <c r="N60" s="177" t="s">
        <v>272</v>
      </c>
      <c r="O60" s="176">
        <v>7399906806</v>
      </c>
      <c r="P60" s="69">
        <v>43424</v>
      </c>
      <c r="Q60" s="52" t="s">
        <v>77</v>
      </c>
      <c r="R60" s="52" t="s">
        <v>82</v>
      </c>
      <c r="S60" s="52" t="s">
        <v>102</v>
      </c>
      <c r="T60" s="18"/>
    </row>
    <row r="61" spans="1:20">
      <c r="A61" s="4">
        <v>57</v>
      </c>
      <c r="B61" s="17" t="s">
        <v>67</v>
      </c>
      <c r="C61" s="175" t="s">
        <v>277</v>
      </c>
      <c r="D61" s="175" t="s">
        <v>29</v>
      </c>
      <c r="E61" s="176">
        <v>246</v>
      </c>
      <c r="F61" s="175" t="s">
        <v>254</v>
      </c>
      <c r="G61" s="175">
        <v>27</v>
      </c>
      <c r="H61" s="175">
        <v>20</v>
      </c>
      <c r="I61" s="182">
        <f t="shared" si="0"/>
        <v>47</v>
      </c>
      <c r="J61" s="175">
        <v>9864136580</v>
      </c>
      <c r="K61" s="176" t="s">
        <v>190</v>
      </c>
      <c r="L61" s="176" t="s">
        <v>271</v>
      </c>
      <c r="M61" s="176">
        <v>9401452390</v>
      </c>
      <c r="N61" s="177" t="s">
        <v>272</v>
      </c>
      <c r="O61" s="176">
        <v>7399906806</v>
      </c>
      <c r="P61" s="69">
        <v>43425</v>
      </c>
      <c r="Q61" s="52" t="s">
        <v>80</v>
      </c>
      <c r="R61" s="52" t="s">
        <v>85</v>
      </c>
      <c r="S61" s="52" t="s">
        <v>102</v>
      </c>
      <c r="T61" s="18"/>
    </row>
    <row r="62" spans="1:20">
      <c r="A62" s="4">
        <v>58</v>
      </c>
      <c r="B62" s="17" t="s">
        <v>67</v>
      </c>
      <c r="C62" s="175" t="s">
        <v>278</v>
      </c>
      <c r="D62" s="183" t="s">
        <v>29</v>
      </c>
      <c r="E62" s="175">
        <v>15</v>
      </c>
      <c r="F62" s="175" t="s">
        <v>76</v>
      </c>
      <c r="G62" s="175">
        <v>17</v>
      </c>
      <c r="H62" s="175">
        <v>21</v>
      </c>
      <c r="I62" s="175">
        <v>38</v>
      </c>
      <c r="J62" s="175">
        <v>9954356423</v>
      </c>
      <c r="K62" s="176" t="s">
        <v>279</v>
      </c>
      <c r="L62" s="175" t="s">
        <v>280</v>
      </c>
      <c r="M62" s="175">
        <v>9954699983</v>
      </c>
      <c r="N62" s="175" t="s">
        <v>281</v>
      </c>
      <c r="O62" s="175">
        <v>8753892867</v>
      </c>
      <c r="P62" s="68">
        <v>43426</v>
      </c>
      <c r="Q62" s="52" t="s">
        <v>91</v>
      </c>
      <c r="R62" s="52" t="s">
        <v>90</v>
      </c>
      <c r="S62" s="52" t="s">
        <v>102</v>
      </c>
      <c r="T62" s="18"/>
    </row>
    <row r="63" spans="1:20">
      <c r="A63" s="4">
        <v>59</v>
      </c>
      <c r="B63" s="17" t="s">
        <v>67</v>
      </c>
      <c r="C63" s="175" t="s">
        <v>282</v>
      </c>
      <c r="D63" s="183" t="s">
        <v>27</v>
      </c>
      <c r="E63" s="175">
        <v>107005</v>
      </c>
      <c r="F63" s="175" t="s">
        <v>74</v>
      </c>
      <c r="G63" s="175">
        <v>33</v>
      </c>
      <c r="H63" s="175">
        <v>15</v>
      </c>
      <c r="I63" s="175">
        <v>48</v>
      </c>
      <c r="J63" s="175">
        <v>9435245942</v>
      </c>
      <c r="K63" s="176" t="s">
        <v>279</v>
      </c>
      <c r="L63" s="175" t="s">
        <v>178</v>
      </c>
      <c r="M63" s="175" t="s">
        <v>178</v>
      </c>
      <c r="N63" s="175" t="s">
        <v>281</v>
      </c>
      <c r="O63" s="175">
        <v>8753892867</v>
      </c>
      <c r="P63" s="68">
        <v>43426</v>
      </c>
      <c r="Q63" s="52" t="s">
        <v>91</v>
      </c>
      <c r="R63" s="52" t="s">
        <v>86</v>
      </c>
      <c r="S63" s="52" t="s">
        <v>102</v>
      </c>
      <c r="T63" s="18"/>
    </row>
    <row r="64" spans="1:20">
      <c r="A64" s="4">
        <v>60</v>
      </c>
      <c r="B64" s="17" t="s">
        <v>67</v>
      </c>
      <c r="C64" s="175" t="s">
        <v>283</v>
      </c>
      <c r="D64" s="183" t="s">
        <v>29</v>
      </c>
      <c r="E64" s="175">
        <v>163</v>
      </c>
      <c r="F64" s="175" t="s">
        <v>76</v>
      </c>
      <c r="G64" s="175">
        <v>8</v>
      </c>
      <c r="H64" s="175">
        <v>12</v>
      </c>
      <c r="I64" s="175">
        <v>20</v>
      </c>
      <c r="J64" s="175">
        <v>8403535028</v>
      </c>
      <c r="K64" s="176" t="s">
        <v>190</v>
      </c>
      <c r="L64" s="175" t="s">
        <v>178</v>
      </c>
      <c r="M64" s="175" t="s">
        <v>178</v>
      </c>
      <c r="N64" s="175" t="s">
        <v>284</v>
      </c>
      <c r="O64" s="175">
        <v>9613800925</v>
      </c>
      <c r="P64" s="68">
        <v>43430</v>
      </c>
      <c r="Q64" s="52" t="s">
        <v>110</v>
      </c>
      <c r="R64" s="52" t="s">
        <v>85</v>
      </c>
      <c r="S64" s="52" t="s">
        <v>102</v>
      </c>
      <c r="T64" s="18"/>
    </row>
    <row r="65" spans="1:20">
      <c r="A65" s="4">
        <v>61</v>
      </c>
      <c r="B65" s="17" t="s">
        <v>67</v>
      </c>
      <c r="C65" s="175" t="s">
        <v>285</v>
      </c>
      <c r="D65" s="183" t="s">
        <v>27</v>
      </c>
      <c r="E65" s="175">
        <v>18080115803</v>
      </c>
      <c r="F65" s="175" t="s">
        <v>74</v>
      </c>
      <c r="G65" s="175">
        <v>22</v>
      </c>
      <c r="H65" s="175">
        <v>17</v>
      </c>
      <c r="I65" s="175">
        <v>39</v>
      </c>
      <c r="J65" s="175">
        <v>9613207531</v>
      </c>
      <c r="K65" s="176" t="s">
        <v>190</v>
      </c>
      <c r="L65" s="175" t="s">
        <v>178</v>
      </c>
      <c r="M65" s="175" t="s">
        <v>178</v>
      </c>
      <c r="N65" s="175" t="s">
        <v>190</v>
      </c>
      <c r="O65" s="175" t="s">
        <v>178</v>
      </c>
      <c r="P65" s="68">
        <v>43430</v>
      </c>
      <c r="Q65" s="52" t="s">
        <v>110</v>
      </c>
      <c r="R65" s="52" t="s">
        <v>95</v>
      </c>
      <c r="S65" s="52" t="s">
        <v>102</v>
      </c>
      <c r="T65" s="18"/>
    </row>
    <row r="66" spans="1:20">
      <c r="A66" s="4">
        <v>62</v>
      </c>
      <c r="B66" s="17" t="s">
        <v>67</v>
      </c>
      <c r="C66" s="175" t="s">
        <v>286</v>
      </c>
      <c r="D66" s="183" t="s">
        <v>27</v>
      </c>
      <c r="E66" s="175">
        <v>18080115807</v>
      </c>
      <c r="F66" s="175" t="s">
        <v>185</v>
      </c>
      <c r="G66" s="175">
        <v>22</v>
      </c>
      <c r="H66" s="175">
        <v>25</v>
      </c>
      <c r="I66" s="175">
        <v>47</v>
      </c>
      <c r="J66" s="175">
        <v>9577542157</v>
      </c>
      <c r="K66" s="176" t="s">
        <v>190</v>
      </c>
      <c r="L66" s="175" t="s">
        <v>178</v>
      </c>
      <c r="M66" s="175" t="s">
        <v>178</v>
      </c>
      <c r="N66" s="175" t="s">
        <v>284</v>
      </c>
      <c r="O66" s="175">
        <v>9613800925</v>
      </c>
      <c r="P66" s="68">
        <v>43431</v>
      </c>
      <c r="Q66" s="52" t="s">
        <v>77</v>
      </c>
      <c r="R66" s="52" t="s">
        <v>90</v>
      </c>
      <c r="S66" s="52" t="s">
        <v>102</v>
      </c>
      <c r="T66" s="18"/>
    </row>
    <row r="67" spans="1:20">
      <c r="A67" s="4">
        <v>63</v>
      </c>
      <c r="B67" s="17" t="s">
        <v>67</v>
      </c>
      <c r="C67" s="175" t="s">
        <v>287</v>
      </c>
      <c r="D67" s="183" t="s">
        <v>27</v>
      </c>
      <c r="E67" s="175">
        <v>115805</v>
      </c>
      <c r="F67" s="175" t="s">
        <v>288</v>
      </c>
      <c r="G67" s="175">
        <v>23</v>
      </c>
      <c r="H67" s="175">
        <v>13</v>
      </c>
      <c r="I67" s="175">
        <v>36</v>
      </c>
      <c r="J67" s="175">
        <v>9854758391</v>
      </c>
      <c r="K67" s="176" t="s">
        <v>178</v>
      </c>
      <c r="L67" s="175" t="s">
        <v>178</v>
      </c>
      <c r="M67" s="175" t="s">
        <v>178</v>
      </c>
      <c r="N67" s="175" t="s">
        <v>284</v>
      </c>
      <c r="O67" s="175">
        <v>9613800925</v>
      </c>
      <c r="P67" s="68">
        <v>43432</v>
      </c>
      <c r="Q67" s="52" t="s">
        <v>80</v>
      </c>
      <c r="R67" s="52" t="s">
        <v>90</v>
      </c>
      <c r="S67" s="52" t="s">
        <v>102</v>
      </c>
      <c r="T67" s="18"/>
    </row>
    <row r="68" spans="1:20">
      <c r="A68" s="4">
        <v>64</v>
      </c>
      <c r="B68" s="17" t="s">
        <v>67</v>
      </c>
      <c r="C68" s="175" t="s">
        <v>289</v>
      </c>
      <c r="D68" s="183" t="s">
        <v>29</v>
      </c>
      <c r="E68" s="175">
        <v>157</v>
      </c>
      <c r="F68" s="175" t="s">
        <v>76</v>
      </c>
      <c r="G68" s="175">
        <v>12</v>
      </c>
      <c r="H68" s="175">
        <v>10</v>
      </c>
      <c r="I68" s="175">
        <v>22</v>
      </c>
      <c r="J68" s="175">
        <v>9854810108</v>
      </c>
      <c r="K68" s="175" t="s">
        <v>178</v>
      </c>
      <c r="L68" s="175" t="s">
        <v>178</v>
      </c>
      <c r="M68" s="175" t="s">
        <v>178</v>
      </c>
      <c r="N68" s="175" t="s">
        <v>290</v>
      </c>
      <c r="O68" s="175">
        <v>8255010563</v>
      </c>
      <c r="P68" s="68">
        <v>43433</v>
      </c>
      <c r="Q68" s="52" t="s">
        <v>91</v>
      </c>
      <c r="R68" s="52" t="s">
        <v>90</v>
      </c>
      <c r="S68" s="52" t="s">
        <v>102</v>
      </c>
      <c r="T68" s="18"/>
    </row>
    <row r="69" spans="1:20">
      <c r="A69" s="4">
        <v>65</v>
      </c>
      <c r="B69" s="17" t="s">
        <v>67</v>
      </c>
      <c r="C69" s="175" t="s">
        <v>291</v>
      </c>
      <c r="D69" s="183" t="s">
        <v>27</v>
      </c>
      <c r="E69" s="175">
        <v>115203</v>
      </c>
      <c r="F69" s="175" t="s">
        <v>74</v>
      </c>
      <c r="G69" s="175">
        <v>31</v>
      </c>
      <c r="H69" s="175">
        <v>14</v>
      </c>
      <c r="I69" s="175">
        <v>45</v>
      </c>
      <c r="J69" s="175">
        <v>9707346608</v>
      </c>
      <c r="K69" s="175" t="s">
        <v>190</v>
      </c>
      <c r="L69" s="175" t="s">
        <v>178</v>
      </c>
      <c r="M69" s="175" t="s">
        <v>178</v>
      </c>
      <c r="N69" s="175" t="s">
        <v>290</v>
      </c>
      <c r="O69" s="175">
        <v>8255010563</v>
      </c>
      <c r="P69" s="68">
        <v>43434</v>
      </c>
      <c r="Q69" s="52" t="s">
        <v>78</v>
      </c>
      <c r="R69" s="52" t="s">
        <v>84</v>
      </c>
      <c r="S69" s="52" t="s">
        <v>102</v>
      </c>
      <c r="T69" s="18"/>
    </row>
    <row r="70" spans="1:20">
      <c r="A70" s="4">
        <v>66</v>
      </c>
      <c r="B70" s="17"/>
      <c r="C70" s="175"/>
      <c r="D70" s="183"/>
      <c r="E70" s="175"/>
      <c r="F70" s="175"/>
      <c r="G70" s="175"/>
      <c r="H70" s="175"/>
      <c r="I70" s="175"/>
      <c r="J70" s="175"/>
      <c r="K70" s="175"/>
      <c r="L70" s="175"/>
      <c r="M70" s="175"/>
      <c r="N70" s="175"/>
      <c r="O70" s="175"/>
      <c r="P70" s="73"/>
      <c r="Q70" s="71"/>
      <c r="R70" s="52"/>
      <c r="S70" s="52"/>
      <c r="T70" s="117"/>
    </row>
    <row r="71" spans="1:20">
      <c r="A71" s="4">
        <v>67</v>
      </c>
      <c r="B71" s="17"/>
      <c r="C71" s="175"/>
      <c r="D71" s="183"/>
      <c r="E71" s="175"/>
      <c r="F71" s="175"/>
      <c r="G71" s="175"/>
      <c r="H71" s="175"/>
      <c r="I71" s="175"/>
      <c r="J71" s="175"/>
      <c r="K71" s="175"/>
      <c r="L71" s="175"/>
      <c r="M71" s="175"/>
      <c r="N71" s="175"/>
      <c r="O71" s="175"/>
      <c r="P71" s="73"/>
      <c r="Q71" s="71"/>
      <c r="R71" s="52"/>
      <c r="S71" s="52"/>
      <c r="T71" s="117"/>
    </row>
    <row r="72" spans="1:20">
      <c r="A72" s="4">
        <v>68</v>
      </c>
      <c r="B72" s="17"/>
      <c r="C72" s="175"/>
      <c r="D72" s="183"/>
      <c r="E72" s="175"/>
      <c r="F72" s="175"/>
      <c r="G72" s="184"/>
      <c r="H72" s="184"/>
      <c r="I72" s="182"/>
      <c r="J72" s="175"/>
      <c r="K72" s="175"/>
      <c r="L72" s="175"/>
      <c r="M72" s="175"/>
      <c r="N72" s="175"/>
      <c r="O72" s="183"/>
      <c r="P72" s="73"/>
      <c r="Q72" s="71"/>
      <c r="R72" s="52"/>
      <c r="S72" s="52"/>
      <c r="T72" s="117"/>
    </row>
    <row r="73" spans="1:20">
      <c r="A73" s="4">
        <v>69</v>
      </c>
      <c r="B73" s="17"/>
      <c r="C73" s="175"/>
      <c r="D73" s="183"/>
      <c r="E73" s="175"/>
      <c r="F73" s="183"/>
      <c r="G73" s="184"/>
      <c r="H73" s="184"/>
      <c r="I73" s="182"/>
      <c r="J73" s="175"/>
      <c r="K73" s="175"/>
      <c r="L73" s="175"/>
      <c r="M73" s="175"/>
      <c r="N73" s="175"/>
      <c r="O73" s="183"/>
      <c r="P73" s="68"/>
      <c r="Q73" s="71"/>
      <c r="R73" s="52"/>
      <c r="S73" s="52"/>
      <c r="T73" s="117"/>
    </row>
    <row r="74" spans="1:20">
      <c r="A74" s="4">
        <v>70</v>
      </c>
      <c r="B74" s="17"/>
      <c r="C74" s="121"/>
      <c r="D74" s="181"/>
      <c r="E74" s="181"/>
      <c r="F74" s="183"/>
      <c r="G74" s="176"/>
      <c r="H74" s="176"/>
      <c r="I74" s="176"/>
      <c r="J74" s="176"/>
      <c r="K74" s="176"/>
      <c r="L74" s="176"/>
      <c r="M74" s="177"/>
      <c r="N74" s="176"/>
      <c r="O74" s="175"/>
      <c r="P74" s="68"/>
      <c r="Q74" s="71"/>
      <c r="R74" s="52"/>
      <c r="S74" s="52"/>
      <c r="T74" s="117"/>
    </row>
    <row r="75" spans="1:20">
      <c r="A75" s="4">
        <v>71</v>
      </c>
      <c r="B75" s="17"/>
      <c r="C75" s="121"/>
      <c r="D75" s="176"/>
      <c r="E75" s="176"/>
      <c r="F75" s="183"/>
      <c r="G75" s="176"/>
      <c r="H75" s="176"/>
      <c r="I75" s="176"/>
      <c r="J75" s="176"/>
      <c r="K75" s="176"/>
      <c r="L75" s="176"/>
      <c r="M75" s="176"/>
      <c r="N75" s="176"/>
      <c r="O75" s="175"/>
      <c r="P75" s="68"/>
      <c r="Q75" s="71"/>
      <c r="R75" s="52"/>
      <c r="S75" s="52"/>
      <c r="T75" s="117"/>
    </row>
    <row r="76" spans="1:20">
      <c r="A76" s="4">
        <v>72</v>
      </c>
      <c r="B76" s="17"/>
      <c r="C76" s="121"/>
      <c r="D76" s="176"/>
      <c r="E76" s="176"/>
      <c r="F76" s="183"/>
      <c r="G76" s="176"/>
      <c r="H76" s="176"/>
      <c r="I76" s="176"/>
      <c r="J76" s="176"/>
      <c r="K76" s="176"/>
      <c r="L76" s="176"/>
      <c r="M76" s="177"/>
      <c r="N76" s="176"/>
      <c r="O76" s="175"/>
      <c r="P76" s="68"/>
      <c r="Q76" s="71"/>
      <c r="R76" s="52"/>
      <c r="S76" s="52"/>
      <c r="T76" s="117"/>
    </row>
    <row r="77" spans="1:20">
      <c r="A77" s="4">
        <v>73</v>
      </c>
      <c r="B77" s="17"/>
      <c r="C77" s="121"/>
      <c r="D77" s="175"/>
      <c r="E77" s="175"/>
      <c r="F77" s="183"/>
      <c r="G77" s="175"/>
      <c r="H77" s="175"/>
      <c r="I77" s="175"/>
      <c r="J77" s="175"/>
      <c r="K77" s="176"/>
      <c r="L77" s="175"/>
      <c r="M77" s="175"/>
      <c r="N77" s="175"/>
      <c r="O77" s="175"/>
      <c r="P77" s="69"/>
      <c r="Q77" s="71"/>
      <c r="R77" s="52"/>
      <c r="S77" s="52"/>
      <c r="T77" s="117"/>
    </row>
    <row r="78" spans="1:20">
      <c r="A78" s="4">
        <v>74</v>
      </c>
      <c r="B78" s="17"/>
      <c r="C78" s="121"/>
      <c r="D78" s="176"/>
      <c r="E78" s="175"/>
      <c r="F78" s="183"/>
      <c r="G78" s="175"/>
      <c r="H78" s="175"/>
      <c r="I78" s="175"/>
      <c r="J78" s="175"/>
      <c r="K78" s="176"/>
      <c r="L78" s="175"/>
      <c r="M78" s="175"/>
      <c r="N78" s="175"/>
      <c r="O78" s="175"/>
      <c r="P78" s="69"/>
      <c r="Q78" s="71"/>
      <c r="R78" s="52"/>
      <c r="S78" s="52"/>
      <c r="T78" s="117"/>
    </row>
    <row r="79" spans="1:20">
      <c r="A79" s="4">
        <v>75</v>
      </c>
      <c r="B79" s="17"/>
      <c r="C79" s="121"/>
      <c r="D79" s="175"/>
      <c r="E79" s="175"/>
      <c r="F79" s="183"/>
      <c r="G79" s="175"/>
      <c r="H79" s="175"/>
      <c r="I79" s="175"/>
      <c r="J79" s="175"/>
      <c r="K79" s="175"/>
      <c r="L79" s="175"/>
      <c r="M79" s="175"/>
      <c r="N79" s="175"/>
      <c r="O79" s="175"/>
      <c r="P79" s="69"/>
      <c r="Q79" s="71"/>
      <c r="R79" s="52"/>
      <c r="S79" s="52"/>
      <c r="T79" s="117"/>
    </row>
    <row r="80" spans="1:20">
      <c r="A80" s="4">
        <v>76</v>
      </c>
      <c r="B80" s="17"/>
      <c r="C80" s="121"/>
      <c r="D80" s="175"/>
      <c r="E80" s="175"/>
      <c r="F80" s="183"/>
      <c r="G80" s="175"/>
      <c r="H80" s="175"/>
      <c r="I80" s="175"/>
      <c r="J80" s="175"/>
      <c r="K80" s="175"/>
      <c r="L80" s="175"/>
      <c r="M80" s="175"/>
      <c r="N80" s="175"/>
      <c r="O80" s="175"/>
      <c r="P80" s="69"/>
      <c r="Q80" s="71"/>
      <c r="R80" s="52"/>
      <c r="S80" s="52"/>
      <c r="T80" s="117"/>
    </row>
    <row r="81" spans="1:20">
      <c r="A81" s="4">
        <v>77</v>
      </c>
      <c r="B81" s="17"/>
      <c r="C81" s="121"/>
      <c r="D81" s="175"/>
      <c r="E81" s="175"/>
      <c r="F81" s="183"/>
      <c r="G81" s="175"/>
      <c r="H81" s="175"/>
      <c r="I81" s="175"/>
      <c r="J81" s="175"/>
      <c r="K81" s="175"/>
      <c r="L81" s="175"/>
      <c r="M81" s="175"/>
      <c r="N81" s="175"/>
      <c r="O81" s="175"/>
      <c r="P81" s="69"/>
      <c r="Q81" s="71"/>
      <c r="R81" s="52"/>
      <c r="S81" s="52"/>
      <c r="T81" s="117"/>
    </row>
    <row r="82" spans="1:20">
      <c r="A82" s="4">
        <v>78</v>
      </c>
      <c r="B82" s="17"/>
      <c r="C82" s="121"/>
      <c r="D82" s="175"/>
      <c r="E82" s="175"/>
      <c r="F82" s="183"/>
      <c r="G82" s="175"/>
      <c r="H82" s="175"/>
      <c r="I82" s="175"/>
      <c r="J82" s="175"/>
      <c r="K82" s="175"/>
      <c r="L82" s="175"/>
      <c r="M82" s="175"/>
      <c r="N82" s="175"/>
      <c r="O82" s="175"/>
      <c r="P82" s="69"/>
      <c r="Q82" s="71"/>
      <c r="R82" s="73"/>
      <c r="S82" s="52"/>
      <c r="T82" s="18"/>
    </row>
    <row r="83" spans="1:20">
      <c r="A83" s="4">
        <v>79</v>
      </c>
      <c r="B83" s="17"/>
      <c r="C83" s="121"/>
      <c r="D83" s="175"/>
      <c r="E83" s="175"/>
      <c r="F83" s="183"/>
      <c r="G83" s="176"/>
      <c r="H83" s="176"/>
      <c r="I83" s="176"/>
      <c r="J83" s="121"/>
      <c r="K83" s="175"/>
      <c r="L83" s="175"/>
      <c r="M83" s="175"/>
      <c r="N83" s="175"/>
      <c r="O83" s="175"/>
      <c r="P83" s="73"/>
      <c r="Q83" s="71"/>
      <c r="R83" s="73"/>
      <c r="S83" s="52"/>
      <c r="T83" s="18"/>
    </row>
    <row r="84" spans="1:20">
      <c r="A84" s="4">
        <v>80</v>
      </c>
      <c r="B84" s="17"/>
      <c r="C84" s="121"/>
      <c r="D84" s="175"/>
      <c r="E84" s="175"/>
      <c r="F84" s="183"/>
      <c r="G84" s="175"/>
      <c r="H84" s="175"/>
      <c r="I84" s="175"/>
      <c r="J84" s="175"/>
      <c r="K84" s="175"/>
      <c r="L84" s="175"/>
      <c r="M84" s="175"/>
      <c r="N84" s="175"/>
      <c r="O84" s="175"/>
      <c r="P84" s="69"/>
      <c r="Q84" s="71"/>
      <c r="R84" s="52"/>
      <c r="S84" s="52"/>
      <c r="T84" s="18"/>
    </row>
    <row r="85" spans="1:20">
      <c r="A85" s="4">
        <v>81</v>
      </c>
      <c r="B85" s="17"/>
      <c r="C85" s="121"/>
      <c r="D85" s="175"/>
      <c r="E85" s="175"/>
      <c r="F85" s="183"/>
      <c r="G85" s="175"/>
      <c r="H85" s="175"/>
      <c r="I85" s="175"/>
      <c r="J85" s="175"/>
      <c r="K85" s="175"/>
      <c r="L85" s="175"/>
      <c r="M85" s="175"/>
      <c r="N85" s="175"/>
      <c r="O85" s="175"/>
      <c r="P85" s="69"/>
      <c r="Q85" s="71"/>
      <c r="R85" s="52"/>
      <c r="S85" s="52"/>
      <c r="T85" s="18"/>
    </row>
    <row r="86" spans="1:20">
      <c r="A86" s="4">
        <v>82</v>
      </c>
      <c r="B86" s="17"/>
      <c r="C86" s="121"/>
      <c r="D86" s="176"/>
      <c r="E86" s="176"/>
      <c r="F86" s="176"/>
      <c r="G86" s="175"/>
      <c r="H86" s="175"/>
      <c r="I86" s="175"/>
      <c r="J86" s="175"/>
      <c r="K86" s="175"/>
      <c r="L86" s="176"/>
      <c r="M86" s="176"/>
      <c r="N86" s="177"/>
      <c r="O86" s="176"/>
      <c r="P86" s="24"/>
      <c r="Q86" s="18"/>
      <c r="R86" s="18"/>
      <c r="S86" s="18"/>
      <c r="T86" s="18"/>
    </row>
    <row r="87" spans="1:20">
      <c r="A87" s="4">
        <v>83</v>
      </c>
      <c r="B87" s="17"/>
      <c r="C87" s="121"/>
      <c r="D87" s="176"/>
      <c r="E87" s="181"/>
      <c r="F87" s="176"/>
      <c r="G87" s="175"/>
      <c r="H87" s="175"/>
      <c r="I87" s="175"/>
      <c r="J87" s="175"/>
      <c r="K87" s="175"/>
      <c r="L87" s="176"/>
      <c r="M87" s="176"/>
      <c r="N87" s="177"/>
      <c r="O87" s="176"/>
      <c r="P87" s="24"/>
      <c r="Q87" s="18"/>
      <c r="R87" s="18"/>
      <c r="S87" s="18"/>
      <c r="T87" s="18"/>
    </row>
    <row r="88" spans="1:20">
      <c r="A88" s="4">
        <v>84</v>
      </c>
      <c r="B88" s="17"/>
      <c r="C88" s="121"/>
      <c r="D88" s="176"/>
      <c r="E88" s="176"/>
      <c r="F88" s="176"/>
      <c r="G88" s="175"/>
      <c r="H88" s="175"/>
      <c r="I88" s="175"/>
      <c r="J88" s="175"/>
      <c r="K88" s="175"/>
      <c r="L88" s="176"/>
      <c r="M88" s="176"/>
      <c r="N88" s="177"/>
      <c r="O88" s="176"/>
      <c r="P88" s="24"/>
      <c r="Q88" s="18"/>
      <c r="R88" s="18"/>
      <c r="S88" s="18"/>
      <c r="T88" s="18"/>
    </row>
    <row r="89" spans="1:20">
      <c r="A89" s="4">
        <v>85</v>
      </c>
      <c r="B89" s="17"/>
      <c r="C89" s="121"/>
      <c r="D89" s="176"/>
      <c r="E89" s="176"/>
      <c r="F89" s="176"/>
      <c r="G89" s="175"/>
      <c r="H89" s="175"/>
      <c r="I89" s="175"/>
      <c r="J89" s="175"/>
      <c r="K89" s="175"/>
      <c r="L89" s="176"/>
      <c r="M89" s="176"/>
      <c r="N89" s="177"/>
      <c r="O89" s="176"/>
      <c r="P89" s="24"/>
      <c r="Q89" s="18"/>
      <c r="R89" s="18"/>
      <c r="S89" s="18"/>
      <c r="T89" s="18"/>
    </row>
    <row r="90" spans="1:20">
      <c r="A90" s="4">
        <v>86</v>
      </c>
      <c r="B90" s="17"/>
      <c r="C90" s="121"/>
      <c r="D90" s="176"/>
      <c r="E90" s="176"/>
      <c r="F90" s="176"/>
      <c r="G90" s="184"/>
      <c r="H90" s="184"/>
      <c r="I90" s="182"/>
      <c r="J90" s="183"/>
      <c r="K90" s="175"/>
      <c r="L90" s="176"/>
      <c r="M90" s="176"/>
      <c r="N90" s="177"/>
      <c r="O90" s="176"/>
      <c r="P90" s="24"/>
      <c r="Q90" s="18"/>
      <c r="R90" s="18"/>
      <c r="S90" s="18"/>
      <c r="T90" s="18"/>
    </row>
    <row r="91" spans="1:20">
      <c r="A91" s="4">
        <v>87</v>
      </c>
      <c r="B91" s="17"/>
      <c r="C91" s="121"/>
      <c r="D91" s="176"/>
      <c r="E91" s="176"/>
      <c r="F91" s="176"/>
      <c r="G91" s="176"/>
      <c r="H91" s="176"/>
      <c r="I91" s="176"/>
      <c r="J91" s="176"/>
      <c r="K91" s="176"/>
      <c r="L91" s="176"/>
      <c r="M91" s="176"/>
      <c r="N91" s="177"/>
      <c r="O91" s="176"/>
      <c r="P91" s="24"/>
      <c r="Q91" s="18"/>
      <c r="R91" s="18"/>
      <c r="S91" s="18"/>
      <c r="T91" s="18"/>
    </row>
    <row r="92" spans="1:20">
      <c r="A92" s="4">
        <v>88</v>
      </c>
      <c r="B92" s="17"/>
      <c r="C92" s="121"/>
      <c r="D92" s="176"/>
      <c r="E92" s="176"/>
      <c r="F92" s="176"/>
      <c r="G92" s="176"/>
      <c r="H92" s="176"/>
      <c r="I92" s="176"/>
      <c r="J92" s="176"/>
      <c r="K92" s="176"/>
      <c r="L92" s="176"/>
      <c r="M92" s="176"/>
      <c r="N92" s="177"/>
      <c r="O92" s="176"/>
      <c r="P92" s="24"/>
      <c r="Q92" s="18"/>
      <c r="R92" s="18"/>
      <c r="S92" s="18"/>
      <c r="T92" s="18"/>
    </row>
    <row r="93" spans="1:20">
      <c r="A93" s="4">
        <v>89</v>
      </c>
      <c r="B93" s="17"/>
      <c r="C93" s="121"/>
      <c r="D93" s="176"/>
      <c r="E93" s="176"/>
      <c r="F93" s="176"/>
      <c r="G93" s="184"/>
      <c r="H93" s="184"/>
      <c r="I93" s="182"/>
      <c r="J93" s="183"/>
      <c r="K93" s="175"/>
      <c r="L93" s="176"/>
      <c r="M93" s="176"/>
      <c r="N93" s="177"/>
      <c r="O93" s="176"/>
      <c r="P93" s="24"/>
      <c r="Q93" s="18"/>
      <c r="R93" s="18"/>
      <c r="S93" s="18"/>
      <c r="T93" s="18"/>
    </row>
    <row r="94" spans="1:20">
      <c r="A94" s="4">
        <v>90</v>
      </c>
      <c r="B94" s="17"/>
      <c r="C94" s="121"/>
      <c r="D94" s="176"/>
      <c r="E94" s="176"/>
      <c r="F94" s="176"/>
      <c r="G94" s="176"/>
      <c r="H94" s="176"/>
      <c r="I94" s="176"/>
      <c r="J94" s="176"/>
      <c r="K94" s="176"/>
      <c r="L94" s="176"/>
      <c r="M94" s="176"/>
      <c r="N94" s="177"/>
      <c r="O94" s="176"/>
      <c r="P94" s="24"/>
      <c r="Q94" s="18"/>
      <c r="R94" s="18"/>
      <c r="S94" s="18"/>
      <c r="T94" s="18"/>
    </row>
    <row r="95" spans="1:20">
      <c r="A95" s="4">
        <v>91</v>
      </c>
      <c r="B95" s="17"/>
      <c r="C95" s="121"/>
      <c r="D95" s="176"/>
      <c r="E95" s="176"/>
      <c r="F95" s="176"/>
      <c r="G95" s="184"/>
      <c r="H95" s="184"/>
      <c r="I95" s="182"/>
      <c r="J95" s="183"/>
      <c r="K95" s="175"/>
      <c r="L95" s="176"/>
      <c r="M95" s="176"/>
      <c r="N95" s="177"/>
      <c r="O95" s="176"/>
      <c r="P95" s="24"/>
      <c r="Q95" s="18"/>
      <c r="R95" s="18"/>
      <c r="S95" s="18"/>
      <c r="T95" s="18"/>
    </row>
    <row r="96" spans="1:20">
      <c r="A96" s="4">
        <v>92</v>
      </c>
      <c r="B96" s="17"/>
      <c r="C96" s="121"/>
      <c r="D96" s="176"/>
      <c r="E96" s="176"/>
      <c r="F96" s="176"/>
      <c r="G96" s="184"/>
      <c r="H96" s="184"/>
      <c r="I96" s="182"/>
      <c r="J96" s="183"/>
      <c r="K96" s="175"/>
      <c r="L96" s="176"/>
      <c r="M96" s="176"/>
      <c r="N96" s="177"/>
      <c r="O96" s="176"/>
      <c r="P96" s="24"/>
      <c r="Q96" s="18"/>
      <c r="R96" s="18"/>
      <c r="S96" s="18"/>
      <c r="T96" s="18"/>
    </row>
    <row r="97" spans="1:20">
      <c r="A97" s="4">
        <v>93</v>
      </c>
      <c r="B97" s="17"/>
      <c r="C97" s="121"/>
      <c r="D97" s="176"/>
      <c r="E97" s="176"/>
      <c r="F97" s="176"/>
      <c r="G97" s="176"/>
      <c r="H97" s="176"/>
      <c r="I97" s="176"/>
      <c r="J97" s="176"/>
      <c r="K97" s="176"/>
      <c r="L97" s="176"/>
      <c r="M97" s="176"/>
      <c r="N97" s="177"/>
      <c r="O97" s="176"/>
      <c r="P97" s="24"/>
      <c r="Q97" s="18"/>
      <c r="R97" s="18"/>
      <c r="S97" s="18"/>
      <c r="T97" s="18"/>
    </row>
    <row r="98" spans="1:20">
      <c r="A98" s="4">
        <v>94</v>
      </c>
      <c r="B98" s="17"/>
      <c r="C98" s="121"/>
      <c r="D98" s="176"/>
      <c r="E98" s="176"/>
      <c r="F98" s="176"/>
      <c r="G98" s="176"/>
      <c r="H98" s="176"/>
      <c r="I98" s="176"/>
      <c r="J98" s="176"/>
      <c r="K98" s="176"/>
      <c r="L98" s="176"/>
      <c r="M98" s="176"/>
      <c r="N98" s="177"/>
      <c r="O98" s="176"/>
      <c r="P98" s="24"/>
      <c r="Q98" s="18"/>
      <c r="R98" s="18"/>
      <c r="S98" s="18"/>
      <c r="T98" s="18"/>
    </row>
    <row r="99" spans="1:20">
      <c r="A99" s="4">
        <v>95</v>
      </c>
      <c r="B99" s="17"/>
      <c r="C99" s="121"/>
      <c r="D99" s="176"/>
      <c r="E99" s="176"/>
      <c r="F99" s="176"/>
      <c r="G99" s="184"/>
      <c r="H99" s="184"/>
      <c r="I99" s="182"/>
      <c r="J99" s="183"/>
      <c r="K99" s="175"/>
      <c r="L99" s="176"/>
      <c r="M99" s="176"/>
      <c r="N99" s="177"/>
      <c r="O99" s="176"/>
      <c r="P99" s="24"/>
      <c r="Q99" s="18"/>
      <c r="R99" s="18"/>
      <c r="S99" s="18"/>
      <c r="T99" s="18"/>
    </row>
    <row r="100" spans="1:20">
      <c r="A100" s="4">
        <v>96</v>
      </c>
      <c r="B100" s="17"/>
      <c r="C100" s="121"/>
      <c r="D100" s="176"/>
      <c r="E100" s="181"/>
      <c r="F100" s="176"/>
      <c r="G100" s="176"/>
      <c r="H100" s="176"/>
      <c r="I100" s="176"/>
      <c r="J100" s="176"/>
      <c r="K100" s="176"/>
      <c r="L100" s="176"/>
      <c r="M100" s="176"/>
      <c r="N100" s="177"/>
      <c r="O100" s="176"/>
      <c r="P100" s="24"/>
      <c r="Q100" s="18"/>
      <c r="R100" s="18"/>
      <c r="S100" s="18"/>
      <c r="T100" s="18"/>
    </row>
    <row r="101" spans="1:20">
      <c r="A101" s="4">
        <v>97</v>
      </c>
      <c r="B101" s="17"/>
      <c r="C101" s="183"/>
      <c r="D101" s="183"/>
      <c r="E101" s="184"/>
      <c r="F101" s="183"/>
      <c r="G101" s="184"/>
      <c r="H101" s="184"/>
      <c r="I101" s="182"/>
      <c r="J101" s="183"/>
      <c r="K101" s="176"/>
      <c r="L101" s="176"/>
      <c r="M101" s="176"/>
      <c r="N101" s="177"/>
      <c r="O101" s="176"/>
      <c r="P101" s="24"/>
      <c r="Q101" s="18"/>
      <c r="R101" s="18"/>
      <c r="S101" s="18"/>
      <c r="T101" s="18"/>
    </row>
    <row r="102" spans="1:20">
      <c r="A102" s="4">
        <v>98</v>
      </c>
      <c r="B102" s="17"/>
      <c r="C102" s="121"/>
      <c r="D102" s="183"/>
      <c r="E102" s="184"/>
      <c r="F102" s="183"/>
      <c r="G102" s="184"/>
      <c r="H102" s="184"/>
      <c r="I102" s="182"/>
      <c r="J102" s="183"/>
      <c r="K102" s="176"/>
      <c r="L102" s="176"/>
      <c r="M102" s="176"/>
      <c r="N102" s="177"/>
      <c r="O102" s="176"/>
      <c r="P102" s="24"/>
      <c r="Q102" s="18"/>
      <c r="R102" s="18"/>
      <c r="S102" s="18"/>
      <c r="T102" s="18"/>
    </row>
    <row r="103" spans="1:20">
      <c r="A103" s="4">
        <v>99</v>
      </c>
      <c r="B103" s="17"/>
      <c r="C103" s="183"/>
      <c r="D103" s="183"/>
      <c r="E103" s="184"/>
      <c r="F103" s="183"/>
      <c r="G103" s="184"/>
      <c r="H103" s="184"/>
      <c r="I103" s="182"/>
      <c r="J103" s="183"/>
      <c r="K103" s="183"/>
      <c r="L103" s="183"/>
      <c r="M103" s="183"/>
      <c r="N103" s="183"/>
      <c r="O103" s="183"/>
      <c r="P103" s="24"/>
      <c r="Q103" s="18"/>
      <c r="R103" s="18"/>
      <c r="S103" s="18"/>
      <c r="T103" s="18"/>
    </row>
    <row r="104" spans="1:20">
      <c r="A104" s="4">
        <v>100</v>
      </c>
      <c r="B104" s="17"/>
      <c r="C104" s="183"/>
      <c r="D104" s="183"/>
      <c r="E104" s="184"/>
      <c r="F104" s="183"/>
      <c r="G104" s="184"/>
      <c r="H104" s="184"/>
      <c r="I104" s="182"/>
      <c r="J104" s="183"/>
      <c r="K104" s="183"/>
      <c r="L104" s="183"/>
      <c r="M104" s="183"/>
      <c r="N104" s="183"/>
      <c r="O104" s="183"/>
      <c r="P104" s="24"/>
      <c r="Q104" s="18"/>
      <c r="R104" s="18"/>
      <c r="S104" s="18"/>
      <c r="T104" s="18"/>
    </row>
    <row r="105" spans="1:20">
      <c r="A105" s="4">
        <v>101</v>
      </c>
      <c r="B105" s="17"/>
      <c r="C105" s="183"/>
      <c r="D105" s="183"/>
      <c r="E105" s="184"/>
      <c r="F105" s="183"/>
      <c r="G105" s="184"/>
      <c r="H105" s="184"/>
      <c r="I105" s="182"/>
      <c r="J105" s="183"/>
      <c r="K105" s="183"/>
      <c r="L105" s="183"/>
      <c r="M105" s="183"/>
      <c r="N105" s="183"/>
      <c r="O105" s="183"/>
      <c r="P105" s="24"/>
      <c r="Q105" s="18"/>
      <c r="R105" s="18"/>
      <c r="S105" s="18"/>
      <c r="T105" s="18"/>
    </row>
    <row r="106" spans="1:20">
      <c r="A106" s="4">
        <v>102</v>
      </c>
      <c r="B106" s="17"/>
      <c r="C106" s="183"/>
      <c r="D106" s="183"/>
      <c r="E106" s="184"/>
      <c r="F106" s="183"/>
      <c r="G106" s="184"/>
      <c r="H106" s="184"/>
      <c r="I106" s="182"/>
      <c r="J106" s="183"/>
      <c r="K106" s="183"/>
      <c r="L106" s="183"/>
      <c r="M106" s="183"/>
      <c r="N106" s="183"/>
      <c r="O106" s="183"/>
      <c r="P106" s="24"/>
      <c r="Q106" s="18"/>
      <c r="R106" s="18"/>
      <c r="S106" s="18"/>
      <c r="T106" s="18"/>
    </row>
    <row r="107" spans="1:20">
      <c r="A107" s="4">
        <v>103</v>
      </c>
      <c r="B107" s="17"/>
      <c r="C107" s="175"/>
      <c r="D107" s="183"/>
      <c r="E107" s="175"/>
      <c r="F107" s="175"/>
      <c r="G107" s="175"/>
      <c r="H107" s="175"/>
      <c r="I107" s="175"/>
      <c r="J107" s="175"/>
      <c r="K107" s="175"/>
      <c r="L107" s="175"/>
      <c r="M107" s="175"/>
      <c r="N107" s="175"/>
      <c r="O107" s="175"/>
      <c r="P107" s="24"/>
      <c r="Q107" s="18"/>
      <c r="R107" s="18"/>
      <c r="S107" s="18"/>
      <c r="T107" s="18"/>
    </row>
    <row r="108" spans="1:20">
      <c r="A108" s="4">
        <v>104</v>
      </c>
      <c r="B108" s="17"/>
      <c r="C108" s="18"/>
      <c r="D108" s="18"/>
      <c r="E108" s="19"/>
      <c r="F108" s="18"/>
      <c r="G108" s="19"/>
      <c r="H108" s="19"/>
      <c r="I108" s="17">
        <f t="shared" ref="I108:I134" si="1">+G108+H108</f>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3"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ref="I164" si="3">+G164+H164</f>
        <v>0</v>
      </c>
      <c r="J164" s="18"/>
      <c r="K164" s="18"/>
      <c r="L164" s="18"/>
      <c r="M164" s="18"/>
      <c r="N164" s="18"/>
      <c r="O164" s="18"/>
      <c r="P164" s="24"/>
      <c r="Q164" s="18"/>
      <c r="R164" s="18"/>
      <c r="S164" s="18"/>
      <c r="T164" s="18"/>
    </row>
    <row r="165" spans="1:20">
      <c r="A165" s="21" t="s">
        <v>11</v>
      </c>
      <c r="B165" s="41"/>
      <c r="C165" s="21">
        <f>COUNTIFS(C5:C164,"*")</f>
        <v>65</v>
      </c>
      <c r="D165" s="21"/>
      <c r="E165" s="13"/>
      <c r="F165" s="21"/>
      <c r="G165" s="21">
        <f>SUM(G5:G164)</f>
        <v>1519</v>
      </c>
      <c r="H165" s="21">
        <f>SUM(H5:H164)</f>
        <v>1382</v>
      </c>
      <c r="I165" s="21">
        <f>SUM(I5:I164)</f>
        <v>2957</v>
      </c>
      <c r="J165" s="21"/>
      <c r="K165" s="21"/>
      <c r="L165" s="21"/>
      <c r="M165" s="21"/>
      <c r="N165" s="21"/>
      <c r="O165" s="21"/>
      <c r="P165" s="14"/>
      <c r="Q165" s="21"/>
      <c r="R165" s="21"/>
      <c r="S165" s="21"/>
      <c r="T165" s="12"/>
    </row>
    <row r="166" spans="1:20">
      <c r="A166" s="46" t="s">
        <v>66</v>
      </c>
      <c r="B166" s="10">
        <f>COUNTIF(B$5:B$164,"Team 1")</f>
        <v>32</v>
      </c>
      <c r="C166" s="46" t="s">
        <v>29</v>
      </c>
      <c r="D166" s="10">
        <f>COUNTIF(D5:D164,"Anganwadi")</f>
        <v>32</v>
      </c>
    </row>
    <row r="167" spans="1:20">
      <c r="A167" s="46" t="s">
        <v>67</v>
      </c>
      <c r="B167" s="10">
        <f>COUNTIF(B$6:B$164,"Team 2")</f>
        <v>33</v>
      </c>
      <c r="C167" s="46" t="s">
        <v>27</v>
      </c>
      <c r="D167" s="10">
        <f>COUNTIF(D5:D164,"School")</f>
        <v>33</v>
      </c>
    </row>
  </sheetData>
  <sheetProtection formatCells="0" deleteColumns="0" deleteRows="0"/>
  <mergeCells count="21">
    <mergeCell ref="T5:T7"/>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hyperlinks>
    <hyperlink ref="C34" r:id="rId1" display="http://l.ps/"/>
  </hyperlinks>
  <printOptions horizontalCentered="1"/>
  <pageMargins left="0.35433070866141736" right="0.23622047244094491" top="0.43307086614173229" bottom="0.43307086614173229" header="0.31496062992125984" footer="0.23622047244094491"/>
  <pageSetup paperSize="5" scale="56" fitToHeight="11000" orientation="landscape" horizontalDpi="0" verticalDpi="0" r:id="rId2"/>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8" activePane="bottomRight" state="frozen"/>
      <selection pane="topRight" activeCell="C1" sqref="C1"/>
      <selection pane="bottomLeft" activeCell="A5" sqref="A5"/>
      <selection pane="bottomRight" activeCell="K17" sqref="K1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59" t="s">
        <v>521</v>
      </c>
      <c r="B1" s="259"/>
      <c r="C1" s="259"/>
      <c r="D1" s="260"/>
      <c r="E1" s="260"/>
      <c r="F1" s="260"/>
      <c r="G1" s="260"/>
      <c r="H1" s="260"/>
      <c r="I1" s="260"/>
      <c r="J1" s="260"/>
      <c r="K1" s="260"/>
      <c r="L1" s="260"/>
      <c r="M1" s="260"/>
      <c r="N1" s="260"/>
      <c r="O1" s="260"/>
      <c r="P1" s="260"/>
      <c r="Q1" s="260"/>
      <c r="R1" s="260"/>
      <c r="S1" s="260"/>
    </row>
    <row r="2" spans="1:20">
      <c r="A2" s="251" t="s">
        <v>63</v>
      </c>
      <c r="B2" s="252"/>
      <c r="C2" s="252"/>
      <c r="D2" s="25">
        <v>43435</v>
      </c>
      <c r="E2" s="22"/>
      <c r="F2" s="22"/>
      <c r="G2" s="22"/>
      <c r="H2" s="22"/>
      <c r="I2" s="22"/>
      <c r="J2" s="22"/>
      <c r="K2" s="22"/>
      <c r="L2" s="22"/>
      <c r="M2" s="22"/>
      <c r="N2" s="22"/>
      <c r="O2" s="22"/>
      <c r="P2" s="22"/>
      <c r="Q2" s="22"/>
      <c r="R2" s="22"/>
      <c r="S2" s="22"/>
    </row>
    <row r="3" spans="1:20" ht="24" customHeight="1">
      <c r="A3" s="246" t="s">
        <v>14</v>
      </c>
      <c r="B3" s="249" t="s">
        <v>65</v>
      </c>
      <c r="C3" s="245" t="s">
        <v>7</v>
      </c>
      <c r="D3" s="245" t="s">
        <v>59</v>
      </c>
      <c r="E3" s="245" t="s">
        <v>16</v>
      </c>
      <c r="F3" s="253" t="s">
        <v>17</v>
      </c>
      <c r="G3" s="245" t="s">
        <v>8</v>
      </c>
      <c r="H3" s="245"/>
      <c r="I3" s="245"/>
      <c r="J3" s="245" t="s">
        <v>35</v>
      </c>
      <c r="K3" s="249" t="s">
        <v>37</v>
      </c>
      <c r="L3" s="249" t="s">
        <v>54</v>
      </c>
      <c r="M3" s="249" t="s">
        <v>55</v>
      </c>
      <c r="N3" s="249" t="s">
        <v>38</v>
      </c>
      <c r="O3" s="249" t="s">
        <v>39</v>
      </c>
      <c r="P3" s="246" t="s">
        <v>58</v>
      </c>
      <c r="Q3" s="245" t="s">
        <v>56</v>
      </c>
      <c r="R3" s="245" t="s">
        <v>36</v>
      </c>
      <c r="S3" s="245" t="s">
        <v>57</v>
      </c>
      <c r="T3" s="245" t="s">
        <v>13</v>
      </c>
    </row>
    <row r="4" spans="1:20" ht="25.5" customHeight="1">
      <c r="A4" s="246"/>
      <c r="B4" s="254"/>
      <c r="C4" s="245"/>
      <c r="D4" s="245"/>
      <c r="E4" s="245"/>
      <c r="F4" s="253"/>
      <c r="G4" s="23" t="s">
        <v>9</v>
      </c>
      <c r="H4" s="23" t="s">
        <v>10</v>
      </c>
      <c r="I4" s="23" t="s">
        <v>11</v>
      </c>
      <c r="J4" s="245"/>
      <c r="K4" s="250"/>
      <c r="L4" s="250"/>
      <c r="M4" s="250"/>
      <c r="N4" s="250"/>
      <c r="O4" s="250"/>
      <c r="P4" s="246"/>
      <c r="Q4" s="246"/>
      <c r="R4" s="245"/>
      <c r="S4" s="245"/>
      <c r="T4" s="245"/>
    </row>
    <row r="5" spans="1:20">
      <c r="A5" s="4">
        <v>1</v>
      </c>
      <c r="B5" s="182" t="s">
        <v>66</v>
      </c>
      <c r="C5" s="185" t="s">
        <v>293</v>
      </c>
      <c r="D5" s="183" t="s">
        <v>29</v>
      </c>
      <c r="E5" s="184"/>
      <c r="F5" s="183" t="s">
        <v>76</v>
      </c>
      <c r="G5" s="184">
        <v>14</v>
      </c>
      <c r="H5" s="184">
        <v>17</v>
      </c>
      <c r="I5" s="17">
        <f>+G5+H5</f>
        <v>31</v>
      </c>
      <c r="J5" s="105">
        <v>9854227791</v>
      </c>
      <c r="K5" s="59"/>
      <c r="L5" s="59"/>
      <c r="M5" s="59"/>
      <c r="N5" s="59"/>
      <c r="O5" s="59"/>
      <c r="P5" s="69">
        <v>43435</v>
      </c>
      <c r="Q5" s="92" t="s">
        <v>92</v>
      </c>
      <c r="R5" s="73" t="s">
        <v>114</v>
      </c>
      <c r="S5" s="73" t="s">
        <v>109</v>
      </c>
      <c r="T5" s="18"/>
    </row>
    <row r="6" spans="1:20">
      <c r="A6" s="4">
        <v>2</v>
      </c>
      <c r="B6" s="182" t="s">
        <v>66</v>
      </c>
      <c r="C6" s="185" t="s">
        <v>294</v>
      </c>
      <c r="D6" s="183" t="s">
        <v>29</v>
      </c>
      <c r="E6" s="184">
        <v>23</v>
      </c>
      <c r="F6" s="183" t="s">
        <v>76</v>
      </c>
      <c r="G6" s="184">
        <v>21</v>
      </c>
      <c r="H6" s="184">
        <v>28</v>
      </c>
      <c r="I6" s="17">
        <f>+G6+H6</f>
        <v>49</v>
      </c>
      <c r="J6" s="105">
        <v>9854183145</v>
      </c>
      <c r="K6" s="59"/>
      <c r="L6" s="59"/>
      <c r="M6" s="59"/>
      <c r="N6" s="59"/>
      <c r="O6" s="59"/>
      <c r="P6" s="69">
        <v>43437</v>
      </c>
      <c r="Q6" s="92" t="s">
        <v>79</v>
      </c>
      <c r="R6" s="73" t="s">
        <v>115</v>
      </c>
      <c r="S6" s="73" t="s">
        <v>109</v>
      </c>
      <c r="T6" s="18"/>
    </row>
    <row r="7" spans="1:20">
      <c r="A7" s="4">
        <v>3</v>
      </c>
      <c r="B7" s="182" t="s">
        <v>66</v>
      </c>
      <c r="C7" s="185" t="s">
        <v>295</v>
      </c>
      <c r="D7" s="183" t="s">
        <v>29</v>
      </c>
      <c r="E7" s="184">
        <v>26</v>
      </c>
      <c r="F7" s="183" t="s">
        <v>76</v>
      </c>
      <c r="G7" s="184">
        <v>33</v>
      </c>
      <c r="H7" s="184">
        <v>22</v>
      </c>
      <c r="I7" s="17">
        <f t="shared" ref="I7:I27" si="0">+G7+H7</f>
        <v>55</v>
      </c>
      <c r="J7" s="105">
        <v>9132680116</v>
      </c>
      <c r="K7" s="59"/>
      <c r="L7" s="59"/>
      <c r="M7" s="59"/>
      <c r="N7" s="59"/>
      <c r="O7" s="59"/>
      <c r="P7" s="69">
        <v>43438</v>
      </c>
      <c r="Q7" s="92" t="s">
        <v>77</v>
      </c>
      <c r="R7" s="73" t="s">
        <v>106</v>
      </c>
      <c r="S7" s="73" t="s">
        <v>109</v>
      </c>
      <c r="T7" s="18"/>
    </row>
    <row r="8" spans="1:20">
      <c r="A8" s="4">
        <v>4</v>
      </c>
      <c r="B8" s="182" t="s">
        <v>66</v>
      </c>
      <c r="C8" s="185" t="s">
        <v>296</v>
      </c>
      <c r="D8" s="183" t="s">
        <v>29</v>
      </c>
      <c r="E8" s="184">
        <v>15</v>
      </c>
      <c r="F8" s="183" t="s">
        <v>76</v>
      </c>
      <c r="G8" s="184">
        <v>15</v>
      </c>
      <c r="H8" s="184">
        <v>17</v>
      </c>
      <c r="I8" s="17">
        <f t="shared" si="0"/>
        <v>32</v>
      </c>
      <c r="J8" s="105">
        <v>9954518419</v>
      </c>
      <c r="K8" s="59"/>
      <c r="L8" s="74"/>
      <c r="M8" s="59"/>
      <c r="N8" s="59"/>
      <c r="O8" s="59"/>
      <c r="P8" s="69">
        <v>43440</v>
      </c>
      <c r="Q8" s="92" t="s">
        <v>91</v>
      </c>
      <c r="R8" s="73" t="s">
        <v>116</v>
      </c>
      <c r="S8" s="73" t="s">
        <v>109</v>
      </c>
      <c r="T8" s="18"/>
    </row>
    <row r="9" spans="1:20">
      <c r="A9" s="4">
        <v>5</v>
      </c>
      <c r="B9" s="182" t="s">
        <v>66</v>
      </c>
      <c r="C9" s="185" t="s">
        <v>297</v>
      </c>
      <c r="D9" s="183" t="s">
        <v>29</v>
      </c>
      <c r="E9" s="184">
        <v>605</v>
      </c>
      <c r="F9" s="183" t="s">
        <v>76</v>
      </c>
      <c r="G9" s="184">
        <v>12</v>
      </c>
      <c r="H9" s="184">
        <v>13</v>
      </c>
      <c r="I9" s="17">
        <f t="shared" si="0"/>
        <v>25</v>
      </c>
      <c r="J9" s="105">
        <v>9854482815</v>
      </c>
      <c r="K9" s="59"/>
      <c r="L9" s="74"/>
      <c r="M9" s="59"/>
      <c r="N9" s="59"/>
      <c r="O9" s="59"/>
      <c r="P9" s="69">
        <v>43441</v>
      </c>
      <c r="Q9" s="92" t="s">
        <v>111</v>
      </c>
      <c r="R9" s="73" t="s">
        <v>117</v>
      </c>
      <c r="S9" s="73" t="s">
        <v>109</v>
      </c>
      <c r="T9" s="18"/>
    </row>
    <row r="10" spans="1:20">
      <c r="A10" s="4">
        <v>6</v>
      </c>
      <c r="B10" s="182" t="s">
        <v>66</v>
      </c>
      <c r="C10" s="185" t="s">
        <v>298</v>
      </c>
      <c r="D10" s="183" t="s">
        <v>29</v>
      </c>
      <c r="E10" s="184">
        <v>24</v>
      </c>
      <c r="F10" s="183" t="s">
        <v>76</v>
      </c>
      <c r="G10" s="184">
        <v>16</v>
      </c>
      <c r="H10" s="184">
        <v>20</v>
      </c>
      <c r="I10" s="17">
        <f t="shared" si="0"/>
        <v>36</v>
      </c>
      <c r="J10" s="105">
        <v>9859540017</v>
      </c>
      <c r="K10" s="59"/>
      <c r="L10" s="59"/>
      <c r="M10" s="59"/>
      <c r="N10" s="59"/>
      <c r="O10" s="59"/>
      <c r="P10" s="69">
        <v>43442</v>
      </c>
      <c r="Q10" s="92" t="s">
        <v>92</v>
      </c>
      <c r="R10" s="73" t="s">
        <v>106</v>
      </c>
      <c r="S10" s="73" t="s">
        <v>109</v>
      </c>
      <c r="T10" s="18"/>
    </row>
    <row r="11" spans="1:20">
      <c r="A11" s="4">
        <v>7</v>
      </c>
      <c r="B11" s="182" t="s">
        <v>66</v>
      </c>
      <c r="C11" s="257" t="s">
        <v>299</v>
      </c>
      <c r="D11" s="183" t="s">
        <v>29</v>
      </c>
      <c r="E11" s="184">
        <v>5</v>
      </c>
      <c r="F11" s="183" t="s">
        <v>76</v>
      </c>
      <c r="G11" s="184">
        <v>28</v>
      </c>
      <c r="H11" s="184">
        <v>32</v>
      </c>
      <c r="I11" s="17">
        <f t="shared" si="0"/>
        <v>60</v>
      </c>
      <c r="J11" s="105">
        <v>9613085527</v>
      </c>
      <c r="K11" s="59"/>
      <c r="L11" s="59"/>
      <c r="M11" s="59"/>
      <c r="N11" s="59"/>
      <c r="O11" s="59"/>
      <c r="P11" s="69">
        <v>43444</v>
      </c>
      <c r="Q11" s="92" t="s">
        <v>79</v>
      </c>
      <c r="R11" s="73" t="s">
        <v>117</v>
      </c>
      <c r="S11" s="73" t="s">
        <v>109</v>
      </c>
      <c r="T11" s="18"/>
    </row>
    <row r="12" spans="1:20">
      <c r="A12" s="4">
        <v>8</v>
      </c>
      <c r="B12" s="182" t="s">
        <v>66</v>
      </c>
      <c r="C12" s="257"/>
      <c r="D12" s="183"/>
      <c r="E12" s="184"/>
      <c r="F12" s="183"/>
      <c r="G12" s="184"/>
      <c r="H12" s="184"/>
      <c r="I12" s="17">
        <f t="shared" si="0"/>
        <v>0</v>
      </c>
      <c r="J12" s="105">
        <v>9854201628</v>
      </c>
      <c r="K12" s="59"/>
      <c r="L12" s="59"/>
      <c r="M12" s="59"/>
      <c r="N12" s="59"/>
      <c r="O12" s="59"/>
      <c r="P12" s="69">
        <v>43445</v>
      </c>
      <c r="Q12" s="92" t="s">
        <v>77</v>
      </c>
      <c r="R12" s="73" t="s">
        <v>106</v>
      </c>
      <c r="S12" s="73" t="s">
        <v>109</v>
      </c>
      <c r="T12" s="18"/>
    </row>
    <row r="13" spans="1:20">
      <c r="A13" s="4">
        <v>9</v>
      </c>
      <c r="B13" s="182" t="s">
        <v>66</v>
      </c>
      <c r="C13" s="185" t="s">
        <v>300</v>
      </c>
      <c r="D13" s="183" t="s">
        <v>29</v>
      </c>
      <c r="E13" s="184">
        <v>25</v>
      </c>
      <c r="F13" s="183" t="s">
        <v>76</v>
      </c>
      <c r="G13" s="184">
        <v>19</v>
      </c>
      <c r="H13" s="184">
        <v>28</v>
      </c>
      <c r="I13" s="17">
        <f t="shared" si="0"/>
        <v>47</v>
      </c>
      <c r="J13" s="164">
        <v>9577831697</v>
      </c>
      <c r="K13" s="60"/>
      <c r="L13" s="60"/>
      <c r="M13" s="60"/>
      <c r="N13" s="72"/>
      <c r="O13" s="60"/>
      <c r="P13" s="69">
        <v>43446</v>
      </c>
      <c r="Q13" s="92" t="s">
        <v>80</v>
      </c>
      <c r="R13" s="73" t="s">
        <v>90</v>
      </c>
      <c r="S13" s="73" t="s">
        <v>109</v>
      </c>
      <c r="T13" s="18"/>
    </row>
    <row r="14" spans="1:20">
      <c r="A14" s="4">
        <v>10</v>
      </c>
      <c r="B14" s="182" t="s">
        <v>66</v>
      </c>
      <c r="C14" s="185" t="s">
        <v>301</v>
      </c>
      <c r="D14" s="183" t="s">
        <v>29</v>
      </c>
      <c r="E14" s="184">
        <v>602</v>
      </c>
      <c r="F14" s="183" t="s">
        <v>76</v>
      </c>
      <c r="G14" s="184">
        <v>15</v>
      </c>
      <c r="H14" s="184">
        <v>9</v>
      </c>
      <c r="I14" s="17">
        <f t="shared" si="0"/>
        <v>24</v>
      </c>
      <c r="J14" s="164">
        <v>9508776239</v>
      </c>
      <c r="K14" s="60"/>
      <c r="L14" s="60"/>
      <c r="M14" s="60"/>
      <c r="N14" s="60"/>
      <c r="O14" s="60"/>
      <c r="P14" s="69">
        <v>43447</v>
      </c>
      <c r="Q14" s="92" t="s">
        <v>91</v>
      </c>
      <c r="R14" s="73" t="s">
        <v>106</v>
      </c>
      <c r="S14" s="73" t="s">
        <v>109</v>
      </c>
      <c r="T14" s="18"/>
    </row>
    <row r="15" spans="1:20">
      <c r="A15" s="4">
        <v>11</v>
      </c>
      <c r="B15" s="182" t="s">
        <v>66</v>
      </c>
      <c r="C15" s="185" t="s">
        <v>302</v>
      </c>
      <c r="D15" s="183" t="s">
        <v>29</v>
      </c>
      <c r="E15" s="184">
        <v>16</v>
      </c>
      <c r="F15" s="183" t="s">
        <v>76</v>
      </c>
      <c r="G15" s="184">
        <v>39</v>
      </c>
      <c r="H15" s="184">
        <v>39</v>
      </c>
      <c r="I15" s="17">
        <f t="shared" si="0"/>
        <v>78</v>
      </c>
      <c r="J15" s="164">
        <v>9854294253</v>
      </c>
      <c r="K15" s="60"/>
      <c r="L15" s="60"/>
      <c r="M15" s="60"/>
      <c r="N15" s="60"/>
      <c r="O15" s="60"/>
      <c r="P15" s="69">
        <v>43448</v>
      </c>
      <c r="Q15" s="92" t="s">
        <v>111</v>
      </c>
      <c r="R15" s="73" t="s">
        <v>115</v>
      </c>
      <c r="S15" s="73" t="s">
        <v>109</v>
      </c>
      <c r="T15" s="18"/>
    </row>
    <row r="16" spans="1:20">
      <c r="A16" s="4">
        <v>12</v>
      </c>
      <c r="B16" s="182" t="s">
        <v>66</v>
      </c>
      <c r="C16" s="258" t="s">
        <v>303</v>
      </c>
      <c r="D16" s="183" t="s">
        <v>29</v>
      </c>
      <c r="E16" s="184">
        <v>19</v>
      </c>
      <c r="F16" s="183" t="s">
        <v>76</v>
      </c>
      <c r="G16" s="184">
        <v>51</v>
      </c>
      <c r="H16" s="184">
        <v>42</v>
      </c>
      <c r="I16" s="17">
        <f t="shared" si="0"/>
        <v>93</v>
      </c>
      <c r="J16" s="164">
        <v>9957767125</v>
      </c>
      <c r="K16" s="60"/>
      <c r="L16" s="60"/>
      <c r="M16" s="60"/>
      <c r="N16" s="60"/>
      <c r="O16" s="60"/>
      <c r="P16" s="69">
        <v>43449</v>
      </c>
      <c r="Q16" s="92" t="s">
        <v>92</v>
      </c>
      <c r="R16" s="73" t="s">
        <v>115</v>
      </c>
      <c r="S16" s="73" t="s">
        <v>109</v>
      </c>
      <c r="T16" s="18"/>
    </row>
    <row r="17" spans="1:20">
      <c r="A17" s="4">
        <v>13</v>
      </c>
      <c r="B17" s="182" t="s">
        <v>66</v>
      </c>
      <c r="C17" s="258"/>
      <c r="D17" s="183"/>
      <c r="E17" s="184"/>
      <c r="F17" s="183"/>
      <c r="G17" s="184"/>
      <c r="H17" s="184"/>
      <c r="I17" s="17">
        <f t="shared" si="0"/>
        <v>0</v>
      </c>
      <c r="J17" s="164">
        <v>8474089287</v>
      </c>
      <c r="K17" s="60"/>
      <c r="L17" s="60"/>
      <c r="M17" s="60"/>
      <c r="N17" s="60"/>
      <c r="O17" s="60"/>
      <c r="P17" s="73">
        <v>43451</v>
      </c>
      <c r="Q17" s="92" t="s">
        <v>79</v>
      </c>
      <c r="R17" s="73" t="s">
        <v>103</v>
      </c>
      <c r="S17" s="73" t="s">
        <v>109</v>
      </c>
      <c r="T17" s="18"/>
    </row>
    <row r="18" spans="1:20">
      <c r="A18" s="4">
        <v>14</v>
      </c>
      <c r="B18" s="182" t="s">
        <v>66</v>
      </c>
      <c r="C18" s="185" t="s">
        <v>304</v>
      </c>
      <c r="D18" s="183" t="s">
        <v>29</v>
      </c>
      <c r="E18" s="184">
        <v>17</v>
      </c>
      <c r="F18" s="183" t="s">
        <v>76</v>
      </c>
      <c r="G18" s="184">
        <v>38</v>
      </c>
      <c r="H18" s="184">
        <v>38</v>
      </c>
      <c r="I18" s="17">
        <f t="shared" si="0"/>
        <v>76</v>
      </c>
      <c r="J18" s="164">
        <v>9577948299</v>
      </c>
      <c r="K18" s="60"/>
      <c r="L18" s="60"/>
      <c r="M18" s="60"/>
      <c r="N18" s="60"/>
      <c r="O18" s="60"/>
      <c r="P18" s="73">
        <v>43452</v>
      </c>
      <c r="Q18" s="92" t="s">
        <v>77</v>
      </c>
      <c r="R18" s="73" t="s">
        <v>95</v>
      </c>
      <c r="S18" s="73" t="s">
        <v>109</v>
      </c>
      <c r="T18" s="18"/>
    </row>
    <row r="19" spans="1:20">
      <c r="A19" s="4">
        <v>15</v>
      </c>
      <c r="B19" s="182" t="s">
        <v>66</v>
      </c>
      <c r="C19" s="185" t="s">
        <v>305</v>
      </c>
      <c r="D19" s="183" t="s">
        <v>29</v>
      </c>
      <c r="E19" s="184">
        <v>6</v>
      </c>
      <c r="F19" s="183" t="s">
        <v>76</v>
      </c>
      <c r="G19" s="184">
        <v>22</v>
      </c>
      <c r="H19" s="184">
        <v>15</v>
      </c>
      <c r="I19" s="17">
        <f t="shared" si="0"/>
        <v>37</v>
      </c>
      <c r="J19" s="164">
        <v>9678244534</v>
      </c>
      <c r="K19" s="60"/>
      <c r="L19" s="60"/>
      <c r="M19" s="60"/>
      <c r="N19" s="60"/>
      <c r="O19" s="60"/>
      <c r="P19" s="73">
        <v>43453</v>
      </c>
      <c r="Q19" s="92" t="s">
        <v>80</v>
      </c>
      <c r="R19" s="73" t="s">
        <v>108</v>
      </c>
      <c r="S19" s="73" t="s">
        <v>109</v>
      </c>
      <c r="T19" s="18"/>
    </row>
    <row r="20" spans="1:20">
      <c r="A20" s="4">
        <v>16</v>
      </c>
      <c r="B20" s="182" t="s">
        <v>66</v>
      </c>
      <c r="C20" s="183" t="s">
        <v>306</v>
      </c>
      <c r="D20" s="183" t="s">
        <v>29</v>
      </c>
      <c r="E20" s="184">
        <v>21</v>
      </c>
      <c r="F20" s="183" t="s">
        <v>76</v>
      </c>
      <c r="G20" s="184">
        <v>19</v>
      </c>
      <c r="H20" s="184">
        <v>23</v>
      </c>
      <c r="I20" s="17">
        <f t="shared" si="0"/>
        <v>42</v>
      </c>
      <c r="J20" s="164">
        <v>9613716756</v>
      </c>
      <c r="K20" s="61"/>
      <c r="L20" s="62"/>
      <c r="M20" s="60"/>
      <c r="N20" s="72"/>
      <c r="O20" s="60"/>
      <c r="P20" s="73">
        <v>43454</v>
      </c>
      <c r="Q20" s="92" t="s">
        <v>91</v>
      </c>
      <c r="R20" s="73" t="s">
        <v>105</v>
      </c>
      <c r="S20" s="73" t="s">
        <v>109</v>
      </c>
      <c r="T20" s="117"/>
    </row>
    <row r="21" spans="1:20">
      <c r="A21" s="4">
        <v>17</v>
      </c>
      <c r="B21" s="182" t="s">
        <v>66</v>
      </c>
      <c r="C21" s="185" t="s">
        <v>307</v>
      </c>
      <c r="D21" s="183" t="s">
        <v>29</v>
      </c>
      <c r="E21" s="184">
        <v>26</v>
      </c>
      <c r="F21" s="183" t="s">
        <v>76</v>
      </c>
      <c r="G21" s="184">
        <v>12</v>
      </c>
      <c r="H21" s="184">
        <v>10</v>
      </c>
      <c r="I21" s="17">
        <f t="shared" si="0"/>
        <v>22</v>
      </c>
      <c r="J21" s="164">
        <v>9859724885</v>
      </c>
      <c r="K21" s="61"/>
      <c r="L21" s="62"/>
      <c r="M21" s="60"/>
      <c r="N21" s="72"/>
      <c r="O21" s="60"/>
      <c r="P21" s="73">
        <v>43455</v>
      </c>
      <c r="Q21" s="92" t="s">
        <v>78</v>
      </c>
      <c r="R21" s="73" t="s">
        <v>84</v>
      </c>
      <c r="S21" s="73" t="s">
        <v>109</v>
      </c>
      <c r="T21" s="117"/>
    </row>
    <row r="22" spans="1:20">
      <c r="A22" s="4">
        <v>18</v>
      </c>
      <c r="B22" s="182" t="s">
        <v>66</v>
      </c>
      <c r="C22" s="183" t="s">
        <v>308</v>
      </c>
      <c r="D22" s="183" t="s">
        <v>29</v>
      </c>
      <c r="E22" s="184">
        <v>26</v>
      </c>
      <c r="F22" s="183" t="s">
        <v>76</v>
      </c>
      <c r="G22" s="184">
        <v>33</v>
      </c>
      <c r="H22" s="184">
        <v>22</v>
      </c>
      <c r="I22" s="17">
        <f t="shared" si="0"/>
        <v>55</v>
      </c>
      <c r="J22" s="164">
        <v>9854398893</v>
      </c>
      <c r="K22" s="61"/>
      <c r="L22" s="62"/>
      <c r="M22" s="60"/>
      <c r="N22" s="72"/>
      <c r="O22" s="60"/>
      <c r="P22" s="73">
        <v>43456</v>
      </c>
      <c r="Q22" s="92" t="s">
        <v>92</v>
      </c>
      <c r="R22" s="73" t="s">
        <v>105</v>
      </c>
      <c r="S22" s="73" t="s">
        <v>109</v>
      </c>
      <c r="T22" s="117"/>
    </row>
    <row r="23" spans="1:20">
      <c r="A23" s="4">
        <v>19</v>
      </c>
      <c r="B23" s="182" t="s">
        <v>66</v>
      </c>
      <c r="C23" s="183" t="s">
        <v>309</v>
      </c>
      <c r="D23" s="183" t="s">
        <v>29</v>
      </c>
      <c r="E23" s="184">
        <v>3</v>
      </c>
      <c r="F23" s="183" t="s">
        <v>76</v>
      </c>
      <c r="G23" s="184">
        <v>29</v>
      </c>
      <c r="H23" s="184">
        <v>18</v>
      </c>
      <c r="I23" s="17">
        <f t="shared" si="0"/>
        <v>47</v>
      </c>
      <c r="J23" s="165">
        <v>9859814499</v>
      </c>
      <c r="K23" s="61"/>
      <c r="L23" s="62"/>
      <c r="M23" s="60"/>
      <c r="N23" s="72"/>
      <c r="O23" s="60"/>
      <c r="P23" s="73">
        <v>43458</v>
      </c>
      <c r="Q23" s="92" t="s">
        <v>79</v>
      </c>
      <c r="R23" s="73" t="s">
        <v>105</v>
      </c>
      <c r="S23" s="73" t="s">
        <v>109</v>
      </c>
      <c r="T23" s="117"/>
    </row>
    <row r="24" spans="1:20">
      <c r="A24" s="4">
        <v>20</v>
      </c>
      <c r="B24" s="182" t="s">
        <v>66</v>
      </c>
      <c r="C24" s="183" t="s">
        <v>310</v>
      </c>
      <c r="D24" s="183" t="s">
        <v>29</v>
      </c>
      <c r="E24" s="184">
        <v>4</v>
      </c>
      <c r="F24" s="183" t="s">
        <v>76</v>
      </c>
      <c r="G24" s="184">
        <v>31</v>
      </c>
      <c r="H24" s="184">
        <v>39</v>
      </c>
      <c r="I24" s="17">
        <f t="shared" si="0"/>
        <v>70</v>
      </c>
      <c r="J24" s="165">
        <v>9859389150</v>
      </c>
      <c r="K24" s="59"/>
      <c r="L24" s="59"/>
      <c r="M24" s="60"/>
      <c r="N24" s="60"/>
      <c r="O24" s="60"/>
      <c r="P24" s="73">
        <v>43460</v>
      </c>
      <c r="Q24" s="92" t="s">
        <v>80</v>
      </c>
      <c r="R24" s="73" t="s">
        <v>103</v>
      </c>
      <c r="S24" s="73" t="s">
        <v>109</v>
      </c>
      <c r="T24" s="117"/>
    </row>
    <row r="25" spans="1:20">
      <c r="A25" s="4">
        <v>21</v>
      </c>
      <c r="B25" s="182" t="s">
        <v>66</v>
      </c>
      <c r="C25" s="183" t="s">
        <v>311</v>
      </c>
      <c r="D25" s="183" t="s">
        <v>29</v>
      </c>
      <c r="E25" s="184">
        <v>102</v>
      </c>
      <c r="F25" s="183" t="s">
        <v>76</v>
      </c>
      <c r="G25" s="184">
        <v>36</v>
      </c>
      <c r="H25" s="184">
        <v>35</v>
      </c>
      <c r="I25" s="17">
        <f t="shared" si="0"/>
        <v>71</v>
      </c>
      <c r="J25" s="165">
        <v>9508624353</v>
      </c>
      <c r="K25" s="59"/>
      <c r="L25" s="59"/>
      <c r="M25" s="60"/>
      <c r="N25" s="60"/>
      <c r="O25" s="60"/>
      <c r="P25" s="73">
        <v>43461</v>
      </c>
      <c r="Q25" s="92" t="s">
        <v>91</v>
      </c>
      <c r="R25" s="73" t="s">
        <v>103</v>
      </c>
      <c r="S25" s="73" t="s">
        <v>109</v>
      </c>
      <c r="T25" s="117"/>
    </row>
    <row r="26" spans="1:20">
      <c r="A26" s="4">
        <v>22</v>
      </c>
      <c r="B26" s="182" t="s">
        <v>66</v>
      </c>
      <c r="C26" s="186" t="s">
        <v>312</v>
      </c>
      <c r="D26" s="183" t="s">
        <v>29</v>
      </c>
      <c r="E26" s="187">
        <v>440</v>
      </c>
      <c r="F26" s="183" t="s">
        <v>76</v>
      </c>
      <c r="G26" s="184">
        <v>20</v>
      </c>
      <c r="H26" s="184">
        <v>20</v>
      </c>
      <c r="I26" s="17">
        <f t="shared" si="0"/>
        <v>40</v>
      </c>
      <c r="J26" s="165">
        <v>9854115790</v>
      </c>
      <c r="K26" s="59"/>
      <c r="L26" s="59"/>
      <c r="M26" s="60"/>
      <c r="N26" s="60"/>
      <c r="O26" s="60"/>
      <c r="P26" s="73">
        <v>43462</v>
      </c>
      <c r="Q26" s="92" t="s">
        <v>78</v>
      </c>
      <c r="R26" s="73" t="s">
        <v>106</v>
      </c>
      <c r="S26" s="73" t="s">
        <v>109</v>
      </c>
      <c r="T26" s="117"/>
    </row>
    <row r="27" spans="1:20">
      <c r="A27" s="4">
        <v>23</v>
      </c>
      <c r="B27" s="182" t="s">
        <v>66</v>
      </c>
      <c r="C27" s="183" t="s">
        <v>313</v>
      </c>
      <c r="D27" s="183" t="s">
        <v>29</v>
      </c>
      <c r="E27" s="184">
        <v>3</v>
      </c>
      <c r="F27" s="183" t="s">
        <v>76</v>
      </c>
      <c r="G27" s="184">
        <v>22</v>
      </c>
      <c r="H27" s="184">
        <v>27</v>
      </c>
      <c r="I27" s="17">
        <f t="shared" si="0"/>
        <v>49</v>
      </c>
      <c r="J27" s="165">
        <v>9706472636</v>
      </c>
      <c r="K27" s="59"/>
      <c r="L27" s="59"/>
      <c r="M27" s="60"/>
      <c r="N27" s="60"/>
      <c r="O27" s="60"/>
      <c r="P27" s="73">
        <v>43463</v>
      </c>
      <c r="Q27" s="92" t="s">
        <v>92</v>
      </c>
      <c r="R27" s="73" t="s">
        <v>103</v>
      </c>
      <c r="S27" s="73" t="s">
        <v>109</v>
      </c>
      <c r="T27" s="117"/>
    </row>
    <row r="28" spans="1:20">
      <c r="A28" s="4">
        <v>24</v>
      </c>
      <c r="B28" s="182" t="s">
        <v>66</v>
      </c>
      <c r="C28" s="183" t="s">
        <v>314</v>
      </c>
      <c r="D28" s="183" t="s">
        <v>29</v>
      </c>
      <c r="E28" s="184">
        <v>501</v>
      </c>
      <c r="F28" s="183" t="s">
        <v>76</v>
      </c>
      <c r="G28" s="184">
        <v>17</v>
      </c>
      <c r="H28" s="184">
        <v>21</v>
      </c>
      <c r="I28" s="17">
        <f t="shared" ref="I28:I91" si="1">+G28+H28</f>
        <v>38</v>
      </c>
      <c r="J28" s="165">
        <v>8721867799</v>
      </c>
      <c r="K28" s="59"/>
      <c r="L28" s="59"/>
      <c r="M28" s="60"/>
      <c r="N28" s="60"/>
      <c r="O28" s="60"/>
      <c r="P28" s="73">
        <v>43465</v>
      </c>
      <c r="Q28" s="92" t="s">
        <v>79</v>
      </c>
      <c r="R28" s="73" t="s">
        <v>106</v>
      </c>
      <c r="S28" s="73" t="s">
        <v>109</v>
      </c>
      <c r="T28" s="117"/>
    </row>
    <row r="29" spans="1:20">
      <c r="A29" s="4">
        <v>25</v>
      </c>
      <c r="B29" s="182" t="s">
        <v>67</v>
      </c>
      <c r="C29" s="183" t="s">
        <v>315</v>
      </c>
      <c r="D29" s="183" t="s">
        <v>29</v>
      </c>
      <c r="E29" s="184">
        <v>19</v>
      </c>
      <c r="F29" s="183" t="s">
        <v>76</v>
      </c>
      <c r="G29" s="184">
        <v>18</v>
      </c>
      <c r="H29" s="184">
        <v>20</v>
      </c>
      <c r="I29" s="17">
        <f t="shared" si="1"/>
        <v>38</v>
      </c>
      <c r="J29" s="167">
        <v>9508147853</v>
      </c>
      <c r="K29" s="59"/>
      <c r="L29" s="59"/>
      <c r="M29" s="60"/>
      <c r="N29" s="60"/>
      <c r="O29" s="60"/>
      <c r="P29" s="69">
        <v>43435</v>
      </c>
      <c r="Q29" s="92" t="s">
        <v>92</v>
      </c>
      <c r="R29" s="73" t="s">
        <v>104</v>
      </c>
      <c r="S29" s="73" t="s">
        <v>102</v>
      </c>
      <c r="T29" s="117"/>
    </row>
    <row r="30" spans="1:20">
      <c r="A30" s="4">
        <v>26</v>
      </c>
      <c r="B30" s="182" t="s">
        <v>67</v>
      </c>
      <c r="C30" s="183" t="s">
        <v>316</v>
      </c>
      <c r="D30" s="183" t="s">
        <v>29</v>
      </c>
      <c r="E30" s="184">
        <v>20</v>
      </c>
      <c r="F30" s="183" t="s">
        <v>76</v>
      </c>
      <c r="G30" s="184">
        <v>11</v>
      </c>
      <c r="H30" s="184">
        <v>14</v>
      </c>
      <c r="I30" s="17">
        <f t="shared" si="1"/>
        <v>25</v>
      </c>
      <c r="J30" s="165">
        <v>9706384491</v>
      </c>
      <c r="K30" s="59"/>
      <c r="L30" s="59"/>
      <c r="M30" s="60"/>
      <c r="N30" s="60"/>
      <c r="O30" s="60"/>
      <c r="P30" s="69">
        <v>43437</v>
      </c>
      <c r="Q30" s="92" t="s">
        <v>79</v>
      </c>
      <c r="R30" s="73" t="s">
        <v>103</v>
      </c>
      <c r="S30" s="73" t="s">
        <v>102</v>
      </c>
      <c r="T30" s="117"/>
    </row>
    <row r="31" spans="1:20">
      <c r="A31" s="4">
        <v>27</v>
      </c>
      <c r="B31" s="182" t="s">
        <v>67</v>
      </c>
      <c r="C31" s="183" t="s">
        <v>317</v>
      </c>
      <c r="D31" s="183" t="s">
        <v>29</v>
      </c>
      <c r="E31" s="184">
        <v>21</v>
      </c>
      <c r="F31" s="183" t="s">
        <v>76</v>
      </c>
      <c r="G31" s="184">
        <v>20</v>
      </c>
      <c r="H31" s="184">
        <v>20</v>
      </c>
      <c r="I31" s="17">
        <f t="shared" si="1"/>
        <v>40</v>
      </c>
      <c r="J31" s="165">
        <v>9706083637</v>
      </c>
      <c r="K31" s="59"/>
      <c r="L31" s="59"/>
      <c r="M31" s="60"/>
      <c r="N31" s="60"/>
      <c r="O31" s="60"/>
      <c r="P31" s="69">
        <v>43438</v>
      </c>
      <c r="Q31" s="92" t="s">
        <v>77</v>
      </c>
      <c r="R31" s="73" t="s">
        <v>104</v>
      </c>
      <c r="S31" s="73" t="s">
        <v>102</v>
      </c>
      <c r="T31" s="117"/>
    </row>
    <row r="32" spans="1:20">
      <c r="A32" s="4">
        <v>28</v>
      </c>
      <c r="B32" s="182" t="s">
        <v>67</v>
      </c>
      <c r="C32" s="183" t="s">
        <v>318</v>
      </c>
      <c r="D32" s="183" t="s">
        <v>29</v>
      </c>
      <c r="E32" s="184">
        <v>22</v>
      </c>
      <c r="F32" s="183" t="s">
        <v>76</v>
      </c>
      <c r="G32" s="184">
        <v>22</v>
      </c>
      <c r="H32" s="184">
        <v>23</v>
      </c>
      <c r="I32" s="17">
        <f t="shared" si="1"/>
        <v>45</v>
      </c>
      <c r="J32" s="105">
        <v>9854916395</v>
      </c>
      <c r="K32" s="59"/>
      <c r="L32" s="59"/>
      <c r="M32" s="60"/>
      <c r="N32" s="60"/>
      <c r="O32" s="60"/>
      <c r="P32" s="69">
        <v>43440</v>
      </c>
      <c r="Q32" s="92" t="s">
        <v>91</v>
      </c>
      <c r="R32" s="73" t="s">
        <v>81</v>
      </c>
      <c r="S32" s="73" t="s">
        <v>102</v>
      </c>
      <c r="T32" s="117"/>
    </row>
    <row r="33" spans="1:20">
      <c r="A33" s="4">
        <v>29</v>
      </c>
      <c r="B33" s="182" t="s">
        <v>67</v>
      </c>
      <c r="C33" s="183" t="s">
        <v>319</v>
      </c>
      <c r="D33" s="183" t="s">
        <v>29</v>
      </c>
      <c r="E33" s="184">
        <v>25</v>
      </c>
      <c r="F33" s="183" t="s">
        <v>76</v>
      </c>
      <c r="G33" s="184">
        <v>20</v>
      </c>
      <c r="H33" s="184">
        <v>14</v>
      </c>
      <c r="I33" s="17">
        <f t="shared" si="1"/>
        <v>34</v>
      </c>
      <c r="J33" s="105">
        <v>9854407901</v>
      </c>
      <c r="K33" s="59"/>
      <c r="L33" s="59"/>
      <c r="M33" s="60"/>
      <c r="N33" s="60"/>
      <c r="O33" s="60"/>
      <c r="P33" s="69">
        <v>43441</v>
      </c>
      <c r="Q33" s="92" t="s">
        <v>111</v>
      </c>
      <c r="R33" s="73" t="s">
        <v>85</v>
      </c>
      <c r="S33" s="73" t="s">
        <v>102</v>
      </c>
      <c r="T33" s="117"/>
    </row>
    <row r="34" spans="1:20">
      <c r="A34" s="4">
        <v>30</v>
      </c>
      <c r="B34" s="182" t="s">
        <v>67</v>
      </c>
      <c r="C34" s="121" t="s">
        <v>320</v>
      </c>
      <c r="D34" s="183" t="s">
        <v>29</v>
      </c>
      <c r="E34" s="176">
        <v>192</v>
      </c>
      <c r="F34" s="183" t="s">
        <v>76</v>
      </c>
      <c r="G34" s="184">
        <v>8</v>
      </c>
      <c r="H34" s="184">
        <v>18</v>
      </c>
      <c r="I34" s="17">
        <f t="shared" si="1"/>
        <v>26</v>
      </c>
      <c r="J34" s="105">
        <v>9859562782</v>
      </c>
      <c r="K34" s="59"/>
      <c r="L34" s="59"/>
      <c r="M34" s="60"/>
      <c r="N34" s="60"/>
      <c r="O34" s="60"/>
      <c r="P34" s="69">
        <v>43442</v>
      </c>
      <c r="Q34" s="92" t="s">
        <v>92</v>
      </c>
      <c r="R34" s="73" t="s">
        <v>95</v>
      </c>
      <c r="S34" s="73" t="s">
        <v>102</v>
      </c>
      <c r="T34" s="117"/>
    </row>
    <row r="35" spans="1:20">
      <c r="A35" s="4">
        <v>31</v>
      </c>
      <c r="B35" s="182" t="s">
        <v>67</v>
      </c>
      <c r="C35" s="121" t="s">
        <v>321</v>
      </c>
      <c r="D35" s="183" t="s">
        <v>29</v>
      </c>
      <c r="E35" s="176">
        <v>442</v>
      </c>
      <c r="F35" s="183" t="s">
        <v>76</v>
      </c>
      <c r="G35" s="184">
        <v>11</v>
      </c>
      <c r="H35" s="184">
        <v>10</v>
      </c>
      <c r="I35" s="17">
        <f t="shared" si="1"/>
        <v>21</v>
      </c>
      <c r="J35" s="105">
        <v>9854183682</v>
      </c>
      <c r="K35" s="60"/>
      <c r="L35" s="60"/>
      <c r="M35" s="60"/>
      <c r="N35" s="60"/>
      <c r="O35" s="60"/>
      <c r="P35" s="69">
        <v>43444</v>
      </c>
      <c r="Q35" s="92" t="s">
        <v>79</v>
      </c>
      <c r="R35" s="73" t="s">
        <v>82</v>
      </c>
      <c r="S35" s="73" t="s">
        <v>102</v>
      </c>
      <c r="T35" s="117"/>
    </row>
    <row r="36" spans="1:20">
      <c r="A36" s="4">
        <v>32</v>
      </c>
      <c r="B36" s="182" t="s">
        <v>67</v>
      </c>
      <c r="C36" s="183" t="s">
        <v>322</v>
      </c>
      <c r="D36" s="183" t="s">
        <v>29</v>
      </c>
      <c r="E36" s="188">
        <v>324</v>
      </c>
      <c r="F36" s="189" t="s">
        <v>76</v>
      </c>
      <c r="G36" s="184">
        <v>46</v>
      </c>
      <c r="H36" s="184">
        <v>41</v>
      </c>
      <c r="I36" s="17">
        <f t="shared" si="1"/>
        <v>87</v>
      </c>
      <c r="J36" s="105">
        <v>9854227249</v>
      </c>
      <c r="K36" s="60"/>
      <c r="L36" s="60"/>
      <c r="M36" s="60"/>
      <c r="N36" s="60"/>
      <c r="O36" s="60"/>
      <c r="P36" s="69">
        <v>43445</v>
      </c>
      <c r="Q36" s="92" t="s">
        <v>77</v>
      </c>
      <c r="R36" s="73" t="s">
        <v>86</v>
      </c>
      <c r="S36" s="73" t="s">
        <v>102</v>
      </c>
      <c r="T36" s="117"/>
    </row>
    <row r="37" spans="1:20">
      <c r="A37" s="4">
        <v>33</v>
      </c>
      <c r="B37" s="182" t="s">
        <v>67</v>
      </c>
      <c r="C37" s="183" t="s">
        <v>323</v>
      </c>
      <c r="D37" s="183" t="s">
        <v>29</v>
      </c>
      <c r="E37" s="184"/>
      <c r="F37" s="189" t="s">
        <v>76</v>
      </c>
      <c r="G37" s="190">
        <v>16</v>
      </c>
      <c r="H37" s="190">
        <v>15</v>
      </c>
      <c r="I37" s="17">
        <f t="shared" si="1"/>
        <v>31</v>
      </c>
      <c r="J37" s="58">
        <v>9577883214</v>
      </c>
      <c r="K37" s="60"/>
      <c r="L37" s="60"/>
      <c r="M37" s="60"/>
      <c r="N37" s="60"/>
      <c r="O37" s="60"/>
      <c r="P37" s="69">
        <v>43446</v>
      </c>
      <c r="Q37" s="92" t="s">
        <v>80</v>
      </c>
      <c r="R37" s="73" t="s">
        <v>88</v>
      </c>
      <c r="S37" s="73" t="s">
        <v>102</v>
      </c>
      <c r="T37" s="117"/>
    </row>
    <row r="38" spans="1:20">
      <c r="A38" s="4">
        <v>34</v>
      </c>
      <c r="B38" s="182" t="s">
        <v>67</v>
      </c>
      <c r="C38" s="183" t="s">
        <v>324</v>
      </c>
      <c r="D38" s="183" t="s">
        <v>29</v>
      </c>
      <c r="E38" s="184"/>
      <c r="F38" s="189" t="s">
        <v>76</v>
      </c>
      <c r="G38" s="190">
        <v>14</v>
      </c>
      <c r="H38" s="190">
        <v>26</v>
      </c>
      <c r="I38" s="17">
        <f t="shared" si="1"/>
        <v>40</v>
      </c>
      <c r="J38" s="58">
        <v>9854227299</v>
      </c>
      <c r="K38" s="60"/>
      <c r="L38" s="60"/>
      <c r="M38" s="60"/>
      <c r="N38" s="60"/>
      <c r="O38" s="60"/>
      <c r="P38" s="69">
        <v>43447</v>
      </c>
      <c r="Q38" s="92" t="s">
        <v>91</v>
      </c>
      <c r="R38" s="73" t="s">
        <v>88</v>
      </c>
      <c r="S38" s="73" t="s">
        <v>102</v>
      </c>
      <c r="T38" s="117"/>
    </row>
    <row r="39" spans="1:20">
      <c r="A39" s="4">
        <v>35</v>
      </c>
      <c r="B39" s="182" t="s">
        <v>67</v>
      </c>
      <c r="C39" s="183" t="s">
        <v>325</v>
      </c>
      <c r="D39" s="183" t="s">
        <v>29</v>
      </c>
      <c r="E39" s="184"/>
      <c r="F39" s="189" t="s">
        <v>76</v>
      </c>
      <c r="G39" s="184">
        <v>20</v>
      </c>
      <c r="H39" s="184">
        <v>10</v>
      </c>
      <c r="I39" s="17">
        <f t="shared" si="1"/>
        <v>30</v>
      </c>
      <c r="J39" s="58">
        <v>9577615440</v>
      </c>
      <c r="K39" s="60"/>
      <c r="L39" s="60"/>
      <c r="M39" s="60"/>
      <c r="N39" s="60"/>
      <c r="O39" s="60"/>
      <c r="P39" s="69">
        <v>43448</v>
      </c>
      <c r="Q39" s="92" t="s">
        <v>111</v>
      </c>
      <c r="R39" s="73" t="s">
        <v>89</v>
      </c>
      <c r="S39" s="73" t="s">
        <v>102</v>
      </c>
      <c r="T39" s="117"/>
    </row>
    <row r="40" spans="1:20">
      <c r="A40" s="4">
        <v>36</v>
      </c>
      <c r="B40" s="182" t="s">
        <v>67</v>
      </c>
      <c r="C40" s="183" t="s">
        <v>326</v>
      </c>
      <c r="D40" s="183" t="s">
        <v>29</v>
      </c>
      <c r="E40" s="184"/>
      <c r="F40" s="189" t="s">
        <v>76</v>
      </c>
      <c r="G40" s="190">
        <v>21</v>
      </c>
      <c r="H40" s="190">
        <v>31</v>
      </c>
      <c r="I40" s="17">
        <f t="shared" si="1"/>
        <v>52</v>
      </c>
      <c r="J40" s="58">
        <v>9859091084</v>
      </c>
      <c r="K40" s="60"/>
      <c r="L40" s="60"/>
      <c r="M40" s="60"/>
      <c r="N40" s="60"/>
      <c r="O40" s="60"/>
      <c r="P40" s="69">
        <v>43449</v>
      </c>
      <c r="Q40" s="92" t="s">
        <v>92</v>
      </c>
      <c r="R40" s="52" t="s">
        <v>86</v>
      </c>
      <c r="S40" s="73" t="s">
        <v>102</v>
      </c>
      <c r="T40" s="117"/>
    </row>
    <row r="41" spans="1:20">
      <c r="A41" s="4">
        <v>37</v>
      </c>
      <c r="B41" s="182" t="s">
        <v>67</v>
      </c>
      <c r="C41" s="183" t="s">
        <v>327</v>
      </c>
      <c r="D41" s="183" t="s">
        <v>29</v>
      </c>
      <c r="E41" s="184"/>
      <c r="F41" s="189" t="s">
        <v>76</v>
      </c>
      <c r="G41" s="190">
        <v>19</v>
      </c>
      <c r="H41" s="190">
        <v>19</v>
      </c>
      <c r="I41" s="17">
        <f t="shared" si="1"/>
        <v>38</v>
      </c>
      <c r="J41" s="58">
        <v>9854227126</v>
      </c>
      <c r="K41" s="60"/>
      <c r="L41" s="60"/>
      <c r="M41" s="60"/>
      <c r="N41" s="60"/>
      <c r="O41" s="60"/>
      <c r="P41" s="73">
        <v>43451</v>
      </c>
      <c r="Q41" s="92" t="s">
        <v>79</v>
      </c>
      <c r="R41" s="52" t="s">
        <v>88</v>
      </c>
      <c r="S41" s="73" t="s">
        <v>102</v>
      </c>
      <c r="T41" s="117"/>
    </row>
    <row r="42" spans="1:20">
      <c r="A42" s="4">
        <v>38</v>
      </c>
      <c r="B42" s="182" t="s">
        <v>67</v>
      </c>
      <c r="C42" s="183" t="s">
        <v>328</v>
      </c>
      <c r="D42" s="183" t="s">
        <v>29</v>
      </c>
      <c r="E42" s="184"/>
      <c r="F42" s="189" t="s">
        <v>76</v>
      </c>
      <c r="G42" s="190">
        <v>16</v>
      </c>
      <c r="H42" s="190">
        <v>26</v>
      </c>
      <c r="I42" s="17">
        <f t="shared" si="1"/>
        <v>42</v>
      </c>
      <c r="J42" s="58">
        <v>9577615464</v>
      </c>
      <c r="K42" s="60"/>
      <c r="L42" s="60"/>
      <c r="M42" s="60"/>
      <c r="N42" s="60"/>
      <c r="O42" s="60"/>
      <c r="P42" s="73">
        <v>43452</v>
      </c>
      <c r="Q42" s="92" t="s">
        <v>77</v>
      </c>
      <c r="R42" s="52" t="s">
        <v>89</v>
      </c>
      <c r="S42" s="73" t="s">
        <v>102</v>
      </c>
      <c r="T42" s="117"/>
    </row>
    <row r="43" spans="1:20">
      <c r="A43" s="4">
        <v>39</v>
      </c>
      <c r="B43" s="182" t="s">
        <v>67</v>
      </c>
      <c r="C43" s="183" t="s">
        <v>329</v>
      </c>
      <c r="D43" s="183" t="s">
        <v>29</v>
      </c>
      <c r="E43" s="184"/>
      <c r="F43" s="189" t="s">
        <v>76</v>
      </c>
      <c r="G43" s="190">
        <v>30</v>
      </c>
      <c r="H43" s="190">
        <v>25</v>
      </c>
      <c r="I43" s="17">
        <f t="shared" si="1"/>
        <v>55</v>
      </c>
      <c r="J43" s="58">
        <v>9854774052</v>
      </c>
      <c r="K43" s="60"/>
      <c r="L43" s="60"/>
      <c r="M43" s="60"/>
      <c r="N43" s="60"/>
      <c r="O43" s="60"/>
      <c r="P43" s="73">
        <v>43453</v>
      </c>
      <c r="Q43" s="92" t="s">
        <v>80</v>
      </c>
      <c r="R43" s="52" t="s">
        <v>89</v>
      </c>
      <c r="S43" s="73" t="s">
        <v>102</v>
      </c>
      <c r="T43" s="117"/>
    </row>
    <row r="44" spans="1:20">
      <c r="A44" s="4">
        <v>40</v>
      </c>
      <c r="B44" s="182" t="s">
        <v>67</v>
      </c>
      <c r="C44" s="183" t="s">
        <v>330</v>
      </c>
      <c r="D44" s="183" t="s">
        <v>29</v>
      </c>
      <c r="E44" s="184"/>
      <c r="F44" s="189" t="s">
        <v>76</v>
      </c>
      <c r="G44" s="190">
        <v>46</v>
      </c>
      <c r="H44" s="190">
        <v>46</v>
      </c>
      <c r="I44" s="17">
        <f t="shared" si="1"/>
        <v>92</v>
      </c>
      <c r="J44" s="58">
        <v>9859924089</v>
      </c>
      <c r="K44" s="72"/>
      <c r="L44" s="115"/>
      <c r="M44" s="60"/>
      <c r="N44" s="72"/>
      <c r="O44" s="60"/>
      <c r="P44" s="73">
        <v>43454</v>
      </c>
      <c r="Q44" s="92" t="s">
        <v>91</v>
      </c>
      <c r="R44" s="52" t="s">
        <v>88</v>
      </c>
      <c r="S44" s="73" t="s">
        <v>102</v>
      </c>
      <c r="T44" s="117"/>
    </row>
    <row r="45" spans="1:20">
      <c r="A45" s="4">
        <v>41</v>
      </c>
      <c r="B45" s="182" t="s">
        <v>67</v>
      </c>
      <c r="C45" s="183" t="s">
        <v>331</v>
      </c>
      <c r="D45" s="183" t="s">
        <v>29</v>
      </c>
      <c r="E45" s="184"/>
      <c r="F45" s="189" t="s">
        <v>76</v>
      </c>
      <c r="G45" s="190">
        <v>16</v>
      </c>
      <c r="H45" s="190">
        <v>25</v>
      </c>
      <c r="I45" s="17">
        <f t="shared" si="1"/>
        <v>41</v>
      </c>
      <c r="J45" s="166">
        <v>8723961190</v>
      </c>
      <c r="K45" s="60"/>
      <c r="L45" s="60"/>
      <c r="M45" s="60"/>
      <c r="N45" s="60"/>
      <c r="O45" s="60"/>
      <c r="P45" s="73">
        <v>43455</v>
      </c>
      <c r="Q45" s="92" t="s">
        <v>78</v>
      </c>
      <c r="R45" s="52" t="s">
        <v>88</v>
      </c>
      <c r="S45" s="73" t="s">
        <v>102</v>
      </c>
      <c r="T45" s="117"/>
    </row>
    <row r="46" spans="1:20">
      <c r="A46" s="4">
        <v>42</v>
      </c>
      <c r="B46" s="182" t="s">
        <v>67</v>
      </c>
      <c r="C46" s="183" t="s">
        <v>332</v>
      </c>
      <c r="D46" s="183" t="s">
        <v>29</v>
      </c>
      <c r="E46" s="184"/>
      <c r="F46" s="189" t="s">
        <v>76</v>
      </c>
      <c r="G46" s="190">
        <v>32</v>
      </c>
      <c r="H46" s="190">
        <v>33</v>
      </c>
      <c r="I46" s="17">
        <f t="shared" si="1"/>
        <v>65</v>
      </c>
      <c r="J46" s="166">
        <v>8761019725</v>
      </c>
      <c r="K46" s="72"/>
      <c r="L46" s="115"/>
      <c r="M46" s="60"/>
      <c r="N46" s="72"/>
      <c r="O46" s="60"/>
      <c r="P46" s="73">
        <v>43456</v>
      </c>
      <c r="Q46" s="92" t="s">
        <v>92</v>
      </c>
      <c r="R46" s="52" t="s">
        <v>104</v>
      </c>
      <c r="S46" s="73" t="s">
        <v>102</v>
      </c>
      <c r="T46" s="117"/>
    </row>
    <row r="47" spans="1:20">
      <c r="A47" s="4">
        <v>43</v>
      </c>
      <c r="B47" s="182" t="s">
        <v>67</v>
      </c>
      <c r="C47" s="183" t="s">
        <v>333</v>
      </c>
      <c r="D47" s="183" t="s">
        <v>29</v>
      </c>
      <c r="E47" s="184"/>
      <c r="F47" s="189" t="s">
        <v>76</v>
      </c>
      <c r="G47" s="190">
        <v>29</v>
      </c>
      <c r="H47" s="190">
        <v>28</v>
      </c>
      <c r="I47" s="17">
        <f t="shared" si="1"/>
        <v>57</v>
      </c>
      <c r="J47" s="166">
        <v>7399842403</v>
      </c>
      <c r="K47" s="60"/>
      <c r="L47" s="60"/>
      <c r="M47" s="60"/>
      <c r="N47" s="60"/>
      <c r="O47" s="60"/>
      <c r="P47" s="73">
        <v>43458</v>
      </c>
      <c r="Q47" s="92" t="s">
        <v>79</v>
      </c>
      <c r="R47" s="52" t="s">
        <v>106</v>
      </c>
      <c r="S47" s="73" t="s">
        <v>102</v>
      </c>
      <c r="T47" s="117"/>
    </row>
    <row r="48" spans="1:20">
      <c r="A48" s="4">
        <v>44</v>
      </c>
      <c r="B48" s="182" t="s">
        <v>67</v>
      </c>
      <c r="C48" s="183" t="s">
        <v>334</v>
      </c>
      <c r="D48" s="183" t="s">
        <v>29</v>
      </c>
      <c r="E48" s="184"/>
      <c r="F48" s="189" t="s">
        <v>76</v>
      </c>
      <c r="G48" s="190">
        <v>23</v>
      </c>
      <c r="H48" s="190">
        <v>25</v>
      </c>
      <c r="I48" s="17">
        <f t="shared" si="1"/>
        <v>48</v>
      </c>
      <c r="J48" s="166">
        <v>8761019728</v>
      </c>
      <c r="K48" s="60"/>
      <c r="L48" s="60"/>
      <c r="M48" s="60"/>
      <c r="N48" s="60"/>
      <c r="O48" s="60"/>
      <c r="P48" s="73">
        <v>43460</v>
      </c>
      <c r="Q48" s="92" t="s">
        <v>80</v>
      </c>
      <c r="R48" s="52" t="s">
        <v>81</v>
      </c>
      <c r="S48" s="73" t="s">
        <v>102</v>
      </c>
      <c r="T48" s="117"/>
    </row>
    <row r="49" spans="1:20">
      <c r="A49" s="4">
        <v>45</v>
      </c>
      <c r="B49" s="182" t="s">
        <v>67</v>
      </c>
      <c r="C49" s="183" t="s">
        <v>335</v>
      </c>
      <c r="D49" s="183" t="s">
        <v>29</v>
      </c>
      <c r="E49" s="184"/>
      <c r="F49" s="189" t="s">
        <v>76</v>
      </c>
      <c r="G49" s="190">
        <v>20</v>
      </c>
      <c r="H49" s="190">
        <v>23</v>
      </c>
      <c r="I49" s="17">
        <f t="shared" si="1"/>
        <v>43</v>
      </c>
      <c r="J49" s="166">
        <v>9707856675</v>
      </c>
      <c r="K49" s="60"/>
      <c r="L49" s="60"/>
      <c r="M49" s="60"/>
      <c r="N49" s="60"/>
      <c r="O49" s="60"/>
      <c r="P49" s="73">
        <v>43461</v>
      </c>
      <c r="Q49" s="92" t="s">
        <v>91</v>
      </c>
      <c r="R49" s="52" t="s">
        <v>88</v>
      </c>
      <c r="S49" s="73" t="s">
        <v>102</v>
      </c>
      <c r="T49" s="117"/>
    </row>
    <row r="50" spans="1:20">
      <c r="A50" s="4">
        <v>46</v>
      </c>
      <c r="B50" s="182" t="s">
        <v>67</v>
      </c>
      <c r="C50" s="175" t="s">
        <v>336</v>
      </c>
      <c r="D50" s="183" t="s">
        <v>29</v>
      </c>
      <c r="E50" s="184"/>
      <c r="F50" s="175" t="s">
        <v>76</v>
      </c>
      <c r="G50" s="175">
        <v>10</v>
      </c>
      <c r="H50" s="175">
        <v>8</v>
      </c>
      <c r="I50" s="17">
        <f t="shared" si="1"/>
        <v>18</v>
      </c>
      <c r="J50" s="166">
        <v>9085473194</v>
      </c>
      <c r="K50" s="60"/>
      <c r="L50" s="60"/>
      <c r="M50" s="60"/>
      <c r="N50" s="60"/>
      <c r="O50" s="60"/>
      <c r="P50" s="73">
        <v>43462</v>
      </c>
      <c r="Q50" s="92" t="s">
        <v>78</v>
      </c>
      <c r="R50" s="52" t="s">
        <v>117</v>
      </c>
      <c r="S50" s="73" t="s">
        <v>102</v>
      </c>
      <c r="T50" s="18"/>
    </row>
    <row r="51" spans="1:20">
      <c r="A51" s="4">
        <v>47</v>
      </c>
      <c r="B51" s="182" t="s">
        <v>67</v>
      </c>
      <c r="C51" s="183" t="s">
        <v>337</v>
      </c>
      <c r="D51" s="183" t="s">
        <v>29</v>
      </c>
      <c r="E51" s="184"/>
      <c r="F51" s="189" t="s">
        <v>76</v>
      </c>
      <c r="G51" s="190">
        <v>20</v>
      </c>
      <c r="H51" s="190">
        <v>27</v>
      </c>
      <c r="I51" s="17">
        <f t="shared" si="1"/>
        <v>47</v>
      </c>
      <c r="J51" s="166">
        <v>9706746956</v>
      </c>
      <c r="K51" s="60"/>
      <c r="L51" s="60"/>
      <c r="M51" s="60"/>
      <c r="N51" s="60"/>
      <c r="O51" s="60"/>
      <c r="P51" s="73">
        <v>43463</v>
      </c>
      <c r="Q51" s="92" t="s">
        <v>92</v>
      </c>
      <c r="R51" s="52" t="s">
        <v>117</v>
      </c>
      <c r="S51" s="73" t="s">
        <v>102</v>
      </c>
      <c r="T51" s="18"/>
    </row>
    <row r="52" spans="1:20">
      <c r="A52" s="4">
        <v>48</v>
      </c>
      <c r="B52" s="182" t="s">
        <v>67</v>
      </c>
      <c r="C52" s="183" t="s">
        <v>338</v>
      </c>
      <c r="D52" s="183" t="s">
        <v>29</v>
      </c>
      <c r="E52" s="184"/>
      <c r="F52" s="189" t="s">
        <v>76</v>
      </c>
      <c r="G52" s="190">
        <v>29</v>
      </c>
      <c r="H52" s="190">
        <v>34</v>
      </c>
      <c r="I52" s="17">
        <f t="shared" si="1"/>
        <v>63</v>
      </c>
      <c r="J52" s="164">
        <v>9508147853</v>
      </c>
      <c r="K52" s="59"/>
      <c r="L52" s="60"/>
      <c r="M52" s="60"/>
      <c r="N52" s="60"/>
      <c r="O52" s="60"/>
      <c r="P52" s="73">
        <v>43465</v>
      </c>
      <c r="Q52" s="92" t="s">
        <v>79</v>
      </c>
      <c r="R52" s="52" t="s">
        <v>86</v>
      </c>
      <c r="S52" s="73" t="s">
        <v>102</v>
      </c>
      <c r="T52" s="18"/>
    </row>
    <row r="53" spans="1:20">
      <c r="A53" s="4">
        <v>49</v>
      </c>
      <c r="B53" s="182"/>
      <c r="C53" s="175"/>
      <c r="D53" s="183"/>
      <c r="E53" s="184"/>
      <c r="F53" s="175"/>
      <c r="G53" s="175"/>
      <c r="H53" s="175"/>
      <c r="I53" s="17"/>
      <c r="J53" s="164"/>
      <c r="K53" s="72"/>
      <c r="L53" s="115"/>
      <c r="M53" s="60"/>
      <c r="N53" s="72"/>
      <c r="O53" s="60"/>
      <c r="P53" s="73"/>
      <c r="Q53" s="92"/>
      <c r="R53" s="52"/>
      <c r="S53" s="73"/>
      <c r="T53" s="18"/>
    </row>
    <row r="54" spans="1:20">
      <c r="A54" s="4">
        <v>50</v>
      </c>
      <c r="B54" s="182"/>
      <c r="C54" s="183"/>
      <c r="D54" s="183"/>
      <c r="E54" s="184"/>
      <c r="F54" s="189"/>
      <c r="G54" s="190"/>
      <c r="H54" s="190"/>
      <c r="I54" s="17"/>
      <c r="J54" s="164"/>
      <c r="K54" s="123"/>
      <c r="L54" s="155"/>
      <c r="M54" s="124"/>
      <c r="N54" s="123"/>
      <c r="O54" s="124"/>
      <c r="P54" s="73"/>
      <c r="Q54" s="92"/>
      <c r="R54" s="52"/>
      <c r="S54" s="73"/>
      <c r="T54" s="18"/>
    </row>
    <row r="55" spans="1:20">
      <c r="A55" s="4">
        <v>51</v>
      </c>
      <c r="B55" s="182"/>
      <c r="C55" s="183"/>
      <c r="D55" s="183"/>
      <c r="E55" s="184"/>
      <c r="F55" s="189"/>
      <c r="G55" s="190"/>
      <c r="H55" s="190"/>
      <c r="I55" s="17"/>
      <c r="J55" s="109"/>
      <c r="K55" s="60"/>
      <c r="L55" s="60"/>
      <c r="M55" s="60"/>
      <c r="N55" s="60"/>
      <c r="O55" s="60"/>
      <c r="P55" s="73"/>
      <c r="Q55" s="92"/>
      <c r="R55" s="52"/>
      <c r="S55" s="73"/>
      <c r="T55" s="18"/>
    </row>
    <row r="56" spans="1:20">
      <c r="A56" s="4">
        <v>52</v>
      </c>
      <c r="B56" s="182"/>
      <c r="C56" s="183"/>
      <c r="D56" s="183"/>
      <c r="E56" s="184"/>
      <c r="F56" s="189"/>
      <c r="G56" s="190"/>
      <c r="H56" s="190"/>
      <c r="I56" s="17">
        <f t="shared" si="1"/>
        <v>0</v>
      </c>
      <c r="J56" s="105"/>
      <c r="K56" s="60"/>
      <c r="L56" s="60"/>
      <c r="M56" s="60"/>
      <c r="N56" s="60"/>
      <c r="O56" s="60"/>
      <c r="P56" s="69"/>
      <c r="Q56" s="92"/>
      <c r="R56" s="52"/>
      <c r="S56" s="73"/>
      <c r="T56" s="18"/>
    </row>
    <row r="57" spans="1:20">
      <c r="A57" s="4">
        <v>53</v>
      </c>
      <c r="B57" s="182"/>
      <c r="C57" s="183"/>
      <c r="D57" s="183"/>
      <c r="E57" s="184"/>
      <c r="F57" s="189"/>
      <c r="G57" s="190"/>
      <c r="H57" s="190"/>
      <c r="I57" s="17">
        <f t="shared" si="1"/>
        <v>0</v>
      </c>
      <c r="J57" s="105"/>
      <c r="K57" s="123"/>
      <c r="L57" s="155"/>
      <c r="M57" s="124"/>
      <c r="N57" s="123"/>
      <c r="O57" s="124"/>
      <c r="P57" s="69"/>
      <c r="Q57" s="92"/>
      <c r="R57" s="52"/>
      <c r="S57" s="73"/>
      <c r="T57" s="18"/>
    </row>
    <row r="58" spans="1:20">
      <c r="A58" s="4">
        <v>54</v>
      </c>
      <c r="B58" s="182"/>
      <c r="C58" s="183"/>
      <c r="D58" s="183"/>
      <c r="E58" s="184"/>
      <c r="F58" s="189"/>
      <c r="G58" s="190"/>
      <c r="H58" s="190"/>
      <c r="I58" s="17">
        <f t="shared" si="1"/>
        <v>0</v>
      </c>
      <c r="J58" s="105"/>
      <c r="K58" s="123"/>
      <c r="L58" s="155"/>
      <c r="M58" s="124"/>
      <c r="N58" s="123"/>
      <c r="O58" s="124"/>
      <c r="P58" s="69"/>
      <c r="Q58" s="92"/>
      <c r="R58" s="52"/>
      <c r="S58" s="73"/>
      <c r="T58" s="18"/>
    </row>
    <row r="59" spans="1:20">
      <c r="A59" s="4">
        <v>55</v>
      </c>
      <c r="B59" s="182"/>
      <c r="C59" s="183"/>
      <c r="D59" s="183"/>
      <c r="E59" s="184"/>
      <c r="F59" s="189"/>
      <c r="G59" s="190"/>
      <c r="H59" s="190"/>
      <c r="I59" s="17">
        <f t="shared" si="1"/>
        <v>0</v>
      </c>
      <c r="J59" s="105"/>
      <c r="K59" s="60"/>
      <c r="L59" s="156"/>
      <c r="M59" s="60"/>
      <c r="N59" s="60"/>
      <c r="O59" s="60"/>
      <c r="P59" s="69"/>
      <c r="Q59" s="92"/>
      <c r="R59" s="52"/>
      <c r="S59" s="73"/>
      <c r="T59" s="18"/>
    </row>
    <row r="60" spans="1:20">
      <c r="A60" s="4">
        <v>56</v>
      </c>
      <c r="B60" s="182"/>
      <c r="C60" s="183"/>
      <c r="D60" s="183"/>
      <c r="E60" s="184"/>
      <c r="F60" s="189"/>
      <c r="G60" s="190"/>
      <c r="H60" s="190"/>
      <c r="I60" s="17">
        <f t="shared" si="1"/>
        <v>0</v>
      </c>
      <c r="J60" s="105"/>
      <c r="K60" s="60"/>
      <c r="L60" s="60"/>
      <c r="M60" s="60"/>
      <c r="N60" s="60"/>
      <c r="O60" s="60"/>
      <c r="P60" s="69"/>
      <c r="Q60" s="92"/>
      <c r="R60" s="52"/>
      <c r="S60" s="73"/>
      <c r="T60" s="18"/>
    </row>
    <row r="61" spans="1:20">
      <c r="A61" s="4">
        <v>57</v>
      </c>
      <c r="B61" s="182"/>
      <c r="C61" s="183"/>
      <c r="D61" s="183"/>
      <c r="E61" s="184"/>
      <c r="F61" s="189"/>
      <c r="G61" s="190"/>
      <c r="H61" s="190"/>
      <c r="I61" s="17">
        <f t="shared" si="1"/>
        <v>0</v>
      </c>
      <c r="J61" s="105"/>
      <c r="K61" s="60"/>
      <c r="L61" s="156"/>
      <c r="M61" s="60"/>
      <c r="N61" s="60"/>
      <c r="O61" s="60"/>
      <c r="P61" s="69"/>
      <c r="Q61" s="92"/>
      <c r="R61" s="52"/>
      <c r="S61" s="73"/>
      <c r="T61" s="18"/>
    </row>
    <row r="62" spans="1:20">
      <c r="A62" s="4">
        <v>58</v>
      </c>
      <c r="B62" s="182"/>
      <c r="C62" s="183"/>
      <c r="D62" s="183"/>
      <c r="E62" s="184"/>
      <c r="F62" s="189"/>
      <c r="G62" s="190"/>
      <c r="H62" s="190"/>
      <c r="I62" s="17">
        <f t="shared" si="1"/>
        <v>0</v>
      </c>
      <c r="J62" s="105"/>
      <c r="K62" s="60"/>
      <c r="L62" s="60"/>
      <c r="M62" s="60"/>
      <c r="N62" s="60"/>
      <c r="O62" s="60"/>
      <c r="P62" s="69"/>
      <c r="Q62" s="92"/>
      <c r="R62" s="52"/>
      <c r="S62" s="73"/>
      <c r="T62" s="18"/>
    </row>
    <row r="63" spans="1:20">
      <c r="A63" s="4">
        <v>59</v>
      </c>
      <c r="B63" s="182"/>
      <c r="C63" s="183"/>
      <c r="D63" s="183"/>
      <c r="E63" s="184"/>
      <c r="F63" s="189"/>
      <c r="G63" s="190"/>
      <c r="H63" s="190"/>
      <c r="I63" s="17">
        <f t="shared" si="1"/>
        <v>0</v>
      </c>
      <c r="J63" s="105"/>
      <c r="K63" s="124"/>
      <c r="L63" s="124"/>
      <c r="M63" s="124"/>
      <c r="N63" s="124"/>
      <c r="O63" s="124"/>
      <c r="P63" s="73"/>
      <c r="Q63" s="92"/>
      <c r="R63" s="52"/>
      <c r="S63" s="73"/>
      <c r="T63" s="18"/>
    </row>
    <row r="64" spans="1:20">
      <c r="A64" s="4">
        <v>60</v>
      </c>
      <c r="B64" s="182"/>
      <c r="C64" s="183"/>
      <c r="D64" s="183"/>
      <c r="E64" s="184"/>
      <c r="F64" s="189"/>
      <c r="G64" s="190"/>
      <c r="H64" s="190"/>
      <c r="I64" s="17">
        <f t="shared" si="1"/>
        <v>0</v>
      </c>
      <c r="J64" s="105"/>
      <c r="K64" s="60"/>
      <c r="L64" s="60"/>
      <c r="M64" s="60"/>
      <c r="N64" s="60"/>
      <c r="O64" s="60"/>
      <c r="P64" s="73"/>
      <c r="Q64" s="92"/>
      <c r="R64" s="52"/>
      <c r="S64" s="73"/>
      <c r="T64" s="18"/>
    </row>
    <row r="65" spans="1:20">
      <c r="A65" s="4">
        <v>61</v>
      </c>
      <c r="B65" s="182"/>
      <c r="C65" s="183"/>
      <c r="D65" s="183"/>
      <c r="E65" s="184"/>
      <c r="F65" s="189"/>
      <c r="G65" s="190"/>
      <c r="H65" s="190"/>
      <c r="I65" s="17">
        <f t="shared" si="1"/>
        <v>0</v>
      </c>
      <c r="J65" s="105"/>
      <c r="K65" s="124"/>
      <c r="L65" s="124"/>
      <c r="M65" s="124"/>
      <c r="N65" s="124"/>
      <c r="O65" s="124"/>
      <c r="P65" s="73"/>
      <c r="Q65" s="92"/>
      <c r="R65" s="52"/>
      <c r="S65" s="73"/>
      <c r="T65" s="18"/>
    </row>
    <row r="66" spans="1:20">
      <c r="A66" s="4">
        <v>62</v>
      </c>
      <c r="B66" s="182"/>
      <c r="C66" s="183"/>
      <c r="D66" s="183"/>
      <c r="E66" s="184"/>
      <c r="F66" s="189"/>
      <c r="G66" s="190"/>
      <c r="H66" s="190"/>
      <c r="I66" s="17">
        <f t="shared" si="1"/>
        <v>0</v>
      </c>
      <c r="J66" s="105"/>
      <c r="K66" s="124"/>
      <c r="L66" s="124"/>
      <c r="M66" s="124"/>
      <c r="N66" s="124"/>
      <c r="O66" s="124"/>
      <c r="P66" s="73"/>
      <c r="Q66" s="92"/>
      <c r="R66" s="52"/>
      <c r="S66" s="73"/>
      <c r="T66" s="18"/>
    </row>
    <row r="67" spans="1:20">
      <c r="A67" s="4">
        <v>63</v>
      </c>
      <c r="B67" s="182"/>
      <c r="C67" s="183"/>
      <c r="D67" s="183"/>
      <c r="E67" s="184"/>
      <c r="F67" s="189"/>
      <c r="G67" s="190"/>
      <c r="H67" s="190"/>
      <c r="I67" s="17">
        <f t="shared" si="1"/>
        <v>0</v>
      </c>
      <c r="J67" s="105"/>
      <c r="K67" s="60"/>
      <c r="L67" s="60"/>
      <c r="M67" s="60"/>
      <c r="N67" s="60"/>
      <c r="O67" s="60"/>
      <c r="P67" s="73"/>
      <c r="Q67" s="92"/>
      <c r="R67" s="52"/>
      <c r="S67" s="73"/>
      <c r="T67" s="18"/>
    </row>
    <row r="68" spans="1:20">
      <c r="A68" s="4">
        <v>64</v>
      </c>
      <c r="B68" s="182"/>
      <c r="C68" s="183"/>
      <c r="D68" s="183"/>
      <c r="E68" s="184"/>
      <c r="F68" s="189"/>
      <c r="G68" s="190"/>
      <c r="H68" s="190"/>
      <c r="I68" s="17">
        <f t="shared" si="1"/>
        <v>0</v>
      </c>
      <c r="J68" s="105"/>
      <c r="K68" s="60"/>
      <c r="L68" s="60"/>
      <c r="M68" s="60"/>
      <c r="N68" s="60"/>
      <c r="O68" s="60"/>
      <c r="P68" s="73"/>
      <c r="Q68" s="92"/>
      <c r="R68" s="52"/>
      <c r="S68" s="73"/>
      <c r="T68" s="18"/>
    </row>
    <row r="69" spans="1:20">
      <c r="A69" s="4">
        <v>65</v>
      </c>
      <c r="B69" s="182"/>
      <c r="C69" s="183"/>
      <c r="D69" s="183"/>
      <c r="E69" s="184"/>
      <c r="F69" s="189"/>
      <c r="G69" s="190"/>
      <c r="H69" s="190"/>
      <c r="I69" s="17">
        <f t="shared" si="1"/>
        <v>0</v>
      </c>
      <c r="J69" s="105"/>
      <c r="K69" s="60"/>
      <c r="L69" s="60"/>
      <c r="M69" s="60"/>
      <c r="N69" s="60"/>
      <c r="O69" s="60"/>
      <c r="P69" s="73"/>
      <c r="Q69" s="92"/>
      <c r="R69" s="52"/>
      <c r="S69" s="73"/>
      <c r="T69" s="18"/>
    </row>
    <row r="70" spans="1:20">
      <c r="A70" s="4">
        <v>66</v>
      </c>
      <c r="B70" s="182"/>
      <c r="C70" s="183"/>
      <c r="D70" s="183"/>
      <c r="E70" s="184"/>
      <c r="F70" s="189"/>
      <c r="G70" s="190"/>
      <c r="H70" s="190"/>
      <c r="I70" s="17">
        <f t="shared" si="1"/>
        <v>0</v>
      </c>
      <c r="J70" s="109"/>
      <c r="K70" s="60"/>
      <c r="L70" s="60"/>
      <c r="M70" s="60"/>
      <c r="N70" s="60"/>
      <c r="O70" s="60"/>
      <c r="P70" s="69"/>
      <c r="Q70" s="92"/>
      <c r="R70" s="52"/>
      <c r="S70" s="73"/>
      <c r="T70" s="117"/>
    </row>
    <row r="71" spans="1:20">
      <c r="A71" s="4">
        <v>67</v>
      </c>
      <c r="B71" s="182"/>
      <c r="C71" s="183"/>
      <c r="D71" s="183"/>
      <c r="E71" s="184"/>
      <c r="F71" s="189"/>
      <c r="G71" s="190"/>
      <c r="H71" s="190"/>
      <c r="I71" s="17">
        <f t="shared" si="1"/>
        <v>0</v>
      </c>
      <c r="J71" s="109"/>
      <c r="K71" s="60"/>
      <c r="L71" s="60"/>
      <c r="M71" s="60"/>
      <c r="N71" s="60"/>
      <c r="O71" s="60"/>
      <c r="P71" s="69"/>
      <c r="Q71" s="92"/>
      <c r="R71" s="52"/>
      <c r="S71" s="73"/>
      <c r="T71" s="117"/>
    </row>
    <row r="72" spans="1:20">
      <c r="A72" s="4">
        <v>68</v>
      </c>
      <c r="B72" s="182"/>
      <c r="C72" s="183"/>
      <c r="D72" s="183"/>
      <c r="E72" s="184"/>
      <c r="F72" s="189"/>
      <c r="G72" s="190"/>
      <c r="H72" s="190"/>
      <c r="I72" s="17">
        <f t="shared" si="1"/>
        <v>0</v>
      </c>
      <c r="J72" s="109"/>
      <c r="K72" s="60"/>
      <c r="L72" s="60"/>
      <c r="M72" s="60"/>
      <c r="N72" s="60"/>
      <c r="O72" s="60"/>
      <c r="P72" s="69"/>
      <c r="Q72" s="92"/>
      <c r="R72" s="52"/>
      <c r="S72" s="73"/>
      <c r="T72" s="117"/>
    </row>
    <row r="73" spans="1:20">
      <c r="A73" s="4">
        <v>69</v>
      </c>
      <c r="B73" s="17"/>
      <c r="C73" s="107"/>
      <c r="D73" s="18"/>
      <c r="E73" s="109"/>
      <c r="F73" s="52"/>
      <c r="G73" s="114"/>
      <c r="H73" s="114"/>
      <c r="I73" s="17">
        <f t="shared" si="1"/>
        <v>0</v>
      </c>
      <c r="J73" s="109"/>
      <c r="K73" s="60"/>
      <c r="L73" s="60"/>
      <c r="M73" s="60"/>
      <c r="N73" s="60"/>
      <c r="O73" s="60"/>
      <c r="P73" s="69"/>
      <c r="Q73" s="92"/>
      <c r="R73" s="52"/>
      <c r="S73" s="73"/>
      <c r="T73" s="117"/>
    </row>
    <row r="74" spans="1:20">
      <c r="A74" s="4">
        <v>70</v>
      </c>
      <c r="B74" s="17"/>
      <c r="C74" s="107"/>
      <c r="D74" s="18"/>
      <c r="E74" s="109"/>
      <c r="F74" s="52"/>
      <c r="G74" s="114"/>
      <c r="H74" s="114"/>
      <c r="I74" s="17">
        <f t="shared" si="1"/>
        <v>0</v>
      </c>
      <c r="J74" s="109"/>
      <c r="K74" s="59"/>
      <c r="L74" s="60"/>
      <c r="M74" s="60"/>
      <c r="N74" s="60"/>
      <c r="O74" s="60"/>
      <c r="P74" s="69"/>
      <c r="Q74" s="92"/>
      <c r="R74" s="52"/>
      <c r="S74" s="73"/>
      <c r="T74" s="117"/>
    </row>
    <row r="75" spans="1:20">
      <c r="A75" s="4">
        <v>71</v>
      </c>
      <c r="B75" s="17"/>
      <c r="C75" s="107"/>
      <c r="D75" s="18"/>
      <c r="E75" s="109"/>
      <c r="F75" s="52"/>
      <c r="G75" s="114"/>
      <c r="H75" s="114"/>
      <c r="I75" s="17">
        <f t="shared" si="1"/>
        <v>0</v>
      </c>
      <c r="J75" s="109"/>
      <c r="K75" s="59"/>
      <c r="L75" s="60"/>
      <c r="M75" s="60"/>
      <c r="N75" s="60"/>
      <c r="O75" s="60"/>
      <c r="P75" s="69"/>
      <c r="Q75" s="92"/>
      <c r="R75" s="52"/>
      <c r="S75" s="73"/>
      <c r="T75" s="117"/>
    </row>
    <row r="76" spans="1:20">
      <c r="A76" s="4">
        <v>72</v>
      </c>
      <c r="B76" s="17"/>
      <c r="C76" s="111"/>
      <c r="D76" s="18"/>
      <c r="E76" s="109"/>
      <c r="F76" s="52"/>
      <c r="G76" s="114"/>
      <c r="H76" s="114"/>
      <c r="I76" s="17">
        <f t="shared" si="1"/>
        <v>0</v>
      </c>
      <c r="J76" s="109"/>
      <c r="K76" s="59"/>
      <c r="L76" s="60"/>
      <c r="M76" s="60"/>
      <c r="N76" s="60"/>
      <c r="O76" s="60"/>
      <c r="P76" s="69"/>
      <c r="Q76" s="92"/>
      <c r="R76" s="52"/>
      <c r="S76" s="73"/>
      <c r="T76" s="117"/>
    </row>
    <row r="77" spans="1:20">
      <c r="A77" s="4">
        <v>73</v>
      </c>
      <c r="B77" s="17"/>
      <c r="C77" s="111"/>
      <c r="D77" s="18"/>
      <c r="E77" s="109"/>
      <c r="F77" s="52"/>
      <c r="G77" s="114"/>
      <c r="H77" s="114"/>
      <c r="I77" s="17">
        <f t="shared" si="1"/>
        <v>0</v>
      </c>
      <c r="J77" s="109"/>
      <c r="K77" s="59"/>
      <c r="L77" s="60"/>
      <c r="M77" s="60"/>
      <c r="N77" s="60"/>
      <c r="O77" s="60"/>
      <c r="P77" s="69"/>
      <c r="Q77" s="92"/>
      <c r="R77" s="52"/>
      <c r="S77" s="73"/>
      <c r="T77" s="117"/>
    </row>
    <row r="78" spans="1:20">
      <c r="A78" s="4">
        <v>74</v>
      </c>
      <c r="B78" s="17"/>
      <c r="C78" s="107"/>
      <c r="D78" s="18"/>
      <c r="E78" s="109"/>
      <c r="F78" s="52"/>
      <c r="G78" s="114"/>
      <c r="H78" s="114"/>
      <c r="I78" s="17">
        <f t="shared" si="1"/>
        <v>0</v>
      </c>
      <c r="J78" s="109"/>
      <c r="K78" s="59"/>
      <c r="L78" s="60"/>
      <c r="M78" s="60"/>
      <c r="N78" s="60"/>
      <c r="O78" s="60"/>
      <c r="P78" s="69"/>
      <c r="Q78" s="92"/>
      <c r="R78" s="52"/>
      <c r="S78" s="73"/>
      <c r="T78" s="117"/>
    </row>
    <row r="79" spans="1:20">
      <c r="A79" s="4">
        <v>75</v>
      </c>
      <c r="B79" s="17"/>
      <c r="C79" s="107"/>
      <c r="D79" s="18"/>
      <c r="E79" s="109"/>
      <c r="F79" s="52"/>
      <c r="G79" s="114"/>
      <c r="H79" s="114"/>
      <c r="I79" s="17">
        <f t="shared" si="1"/>
        <v>0</v>
      </c>
      <c r="J79" s="109"/>
      <c r="K79" s="60"/>
      <c r="L79" s="60"/>
      <c r="M79" s="60"/>
      <c r="N79" s="60"/>
      <c r="O79" s="60"/>
      <c r="P79" s="69"/>
      <c r="Q79" s="92"/>
      <c r="R79" s="52"/>
      <c r="S79" s="73"/>
      <c r="T79" s="117"/>
    </row>
    <row r="80" spans="1:20">
      <c r="A80" s="4">
        <v>76</v>
      </c>
      <c r="B80" s="17"/>
      <c r="C80" s="107"/>
      <c r="D80" s="18"/>
      <c r="E80" s="109"/>
      <c r="F80" s="52"/>
      <c r="G80" s="118"/>
      <c r="H80" s="118"/>
      <c r="I80" s="17">
        <f t="shared" si="1"/>
        <v>0</v>
      </c>
      <c r="J80" s="109"/>
      <c r="K80" s="60"/>
      <c r="L80" s="60"/>
      <c r="M80" s="60"/>
      <c r="N80" s="60"/>
      <c r="O80" s="60"/>
      <c r="P80" s="69"/>
      <c r="Q80" s="92"/>
      <c r="R80" s="52"/>
      <c r="S80" s="73"/>
      <c r="T80" s="117"/>
    </row>
    <row r="81" spans="1:20">
      <c r="A81" s="4">
        <v>77</v>
      </c>
      <c r="B81" s="17"/>
      <c r="C81" s="107"/>
      <c r="D81" s="18"/>
      <c r="E81" s="109"/>
      <c r="F81" s="52"/>
      <c r="G81" s="118"/>
      <c r="H81" s="118"/>
      <c r="I81" s="17">
        <f t="shared" si="1"/>
        <v>0</v>
      </c>
      <c r="J81" s="109"/>
      <c r="K81" s="60"/>
      <c r="L81" s="60"/>
      <c r="M81" s="60"/>
      <c r="N81" s="60"/>
      <c r="O81" s="60"/>
      <c r="P81" s="69"/>
      <c r="Q81" s="92"/>
      <c r="R81" s="52"/>
      <c r="S81" s="73"/>
      <c r="T81" s="117"/>
    </row>
    <row r="82" spans="1:20">
      <c r="A82" s="4">
        <v>78</v>
      </c>
      <c r="B82" s="17"/>
      <c r="C82" s="111"/>
      <c r="D82" s="18"/>
      <c r="E82" s="109"/>
      <c r="F82" s="52"/>
      <c r="G82" s="118"/>
      <c r="H82" s="118"/>
      <c r="I82" s="17">
        <f t="shared" si="1"/>
        <v>0</v>
      </c>
      <c r="J82" s="109"/>
      <c r="K82" s="60"/>
      <c r="L82" s="60"/>
      <c r="M82" s="60"/>
      <c r="N82" s="60"/>
      <c r="O82" s="60"/>
      <c r="P82" s="69"/>
      <c r="Q82" s="92"/>
      <c r="R82" s="52"/>
      <c r="S82" s="73"/>
      <c r="T82" s="117"/>
    </row>
    <row r="83" spans="1:20">
      <c r="A83" s="4">
        <v>79</v>
      </c>
      <c r="B83" s="17"/>
      <c r="C83" s="111"/>
      <c r="D83" s="18"/>
      <c r="E83" s="109"/>
      <c r="F83" s="52"/>
      <c r="G83" s="118"/>
      <c r="H83" s="118"/>
      <c r="I83" s="17">
        <f t="shared" si="1"/>
        <v>0</v>
      </c>
      <c r="J83" s="109"/>
      <c r="K83" s="60"/>
      <c r="L83" s="60"/>
      <c r="M83" s="60"/>
      <c r="N83" s="60"/>
      <c r="O83" s="60"/>
      <c r="P83" s="69"/>
      <c r="Q83" s="92"/>
      <c r="R83" s="52"/>
      <c r="S83" s="73"/>
      <c r="T83" s="117"/>
    </row>
    <row r="84" spans="1:20">
      <c r="A84" s="4">
        <v>80</v>
      </c>
      <c r="B84" s="17"/>
      <c r="C84" s="107"/>
      <c r="D84" s="18"/>
      <c r="E84" s="109"/>
      <c r="F84" s="52"/>
      <c r="G84" s="118"/>
      <c r="H84" s="118"/>
      <c r="I84" s="17">
        <f t="shared" si="1"/>
        <v>0</v>
      </c>
      <c r="J84" s="109"/>
      <c r="K84" s="60"/>
      <c r="L84" s="60"/>
      <c r="M84" s="60"/>
      <c r="N84" s="60"/>
      <c r="O84" s="60"/>
      <c r="P84" s="69"/>
      <c r="Q84" s="92"/>
      <c r="R84" s="52"/>
      <c r="S84" s="73"/>
      <c r="T84" s="117"/>
    </row>
    <row r="85" spans="1:20">
      <c r="A85" s="4">
        <v>81</v>
      </c>
      <c r="B85" s="17"/>
      <c r="C85" s="107"/>
      <c r="D85" s="18"/>
      <c r="E85" s="109"/>
      <c r="F85" s="52"/>
      <c r="G85" s="120"/>
      <c r="H85" s="120"/>
      <c r="I85" s="17">
        <f t="shared" si="1"/>
        <v>0</v>
      </c>
      <c r="J85" s="109"/>
      <c r="K85" s="60"/>
      <c r="L85" s="60"/>
      <c r="M85" s="60"/>
      <c r="N85" s="60"/>
      <c r="O85" s="60"/>
      <c r="P85" s="69"/>
      <c r="Q85" s="92"/>
      <c r="R85" s="52"/>
      <c r="S85" s="73"/>
      <c r="T85" s="117"/>
    </row>
    <row r="86" spans="1:20">
      <c r="A86" s="4">
        <v>82</v>
      </c>
      <c r="B86" s="17"/>
      <c r="C86" s="107"/>
      <c r="D86" s="18"/>
      <c r="E86" s="109"/>
      <c r="F86" s="52"/>
      <c r="G86" s="120"/>
      <c r="H86" s="120"/>
      <c r="I86" s="17">
        <f t="shared" si="1"/>
        <v>0</v>
      </c>
      <c r="J86" s="109"/>
      <c r="K86" s="60"/>
      <c r="L86" s="60"/>
      <c r="M86" s="60"/>
      <c r="N86" s="60"/>
      <c r="O86" s="60"/>
      <c r="P86" s="69"/>
      <c r="Q86" s="92"/>
      <c r="R86" s="52"/>
      <c r="S86" s="73"/>
      <c r="T86" s="117"/>
    </row>
    <row r="87" spans="1:20">
      <c r="A87" s="4">
        <v>83</v>
      </c>
      <c r="B87" s="17"/>
      <c r="C87" s="111"/>
      <c r="D87" s="18"/>
      <c r="E87" s="109"/>
      <c r="F87" s="52"/>
      <c r="G87" s="120"/>
      <c r="H87" s="120"/>
      <c r="I87" s="17">
        <f t="shared" si="1"/>
        <v>0</v>
      </c>
      <c r="J87" s="109"/>
      <c r="K87" s="60"/>
      <c r="L87" s="60"/>
      <c r="M87" s="60"/>
      <c r="N87" s="60"/>
      <c r="O87" s="60"/>
      <c r="P87" s="69"/>
      <c r="Q87" s="92"/>
      <c r="R87" s="52"/>
      <c r="S87" s="73"/>
      <c r="T87" s="117"/>
    </row>
    <row r="88" spans="1:20">
      <c r="A88" s="4">
        <v>84</v>
      </c>
      <c r="B88" s="17"/>
      <c r="C88" s="107"/>
      <c r="D88" s="18"/>
      <c r="E88" s="109"/>
      <c r="F88" s="52"/>
      <c r="G88" s="120"/>
      <c r="H88" s="120"/>
      <c r="I88" s="17">
        <f t="shared" si="1"/>
        <v>0</v>
      </c>
      <c r="J88" s="109"/>
      <c r="K88" s="60"/>
      <c r="L88" s="60"/>
      <c r="M88" s="60"/>
      <c r="N88" s="60"/>
      <c r="O88" s="60"/>
      <c r="P88" s="69"/>
      <c r="Q88" s="92"/>
      <c r="R88" s="52"/>
      <c r="S88" s="73"/>
      <c r="T88" s="117"/>
    </row>
    <row r="89" spans="1:20">
      <c r="A89" s="4">
        <v>85</v>
      </c>
      <c r="B89" s="17"/>
      <c r="C89" s="107"/>
      <c r="D89" s="18"/>
      <c r="E89" s="109"/>
      <c r="F89" s="52"/>
      <c r="G89" s="120"/>
      <c r="H89" s="120"/>
      <c r="I89" s="17">
        <f t="shared" si="1"/>
        <v>0</v>
      </c>
      <c r="J89" s="109"/>
      <c r="K89" s="60"/>
      <c r="L89" s="60"/>
      <c r="M89" s="60"/>
      <c r="N89" s="60"/>
      <c r="O89" s="60"/>
      <c r="P89" s="69"/>
      <c r="Q89" s="92"/>
      <c r="R89" s="52"/>
      <c r="S89" s="73"/>
      <c r="T89" s="117"/>
    </row>
    <row r="90" spans="1:20">
      <c r="A90" s="4">
        <v>86</v>
      </c>
      <c r="B90" s="17"/>
      <c r="C90" s="111"/>
      <c r="D90" s="18"/>
      <c r="E90" s="109"/>
      <c r="F90" s="52"/>
      <c r="G90" s="120"/>
      <c r="H90" s="120"/>
      <c r="I90" s="17">
        <f t="shared" si="1"/>
        <v>0</v>
      </c>
      <c r="J90" s="109"/>
      <c r="K90" s="60"/>
      <c r="L90" s="60"/>
      <c r="M90" s="60"/>
      <c r="N90" s="60"/>
      <c r="O90" s="60"/>
      <c r="P90" s="69"/>
      <c r="Q90" s="92"/>
      <c r="R90" s="52"/>
      <c r="S90" s="73"/>
      <c r="T90" s="117"/>
    </row>
    <row r="91" spans="1:20">
      <c r="A91" s="4">
        <v>87</v>
      </c>
      <c r="B91" s="17"/>
      <c r="C91" s="107"/>
      <c r="D91" s="18"/>
      <c r="E91" s="109"/>
      <c r="F91" s="52"/>
      <c r="G91" s="126"/>
      <c r="H91" s="126"/>
      <c r="I91" s="17">
        <f t="shared" si="1"/>
        <v>0</v>
      </c>
      <c r="J91" s="109"/>
      <c r="K91" s="60"/>
      <c r="L91" s="60"/>
      <c r="M91" s="60"/>
      <c r="N91" s="60"/>
      <c r="O91" s="60"/>
      <c r="P91" s="69"/>
      <c r="Q91" s="92"/>
      <c r="R91" s="52"/>
      <c r="S91" s="73"/>
      <c r="T91" s="117"/>
    </row>
    <row r="92" spans="1:20">
      <c r="A92" s="4">
        <v>88</v>
      </c>
      <c r="B92" s="17"/>
      <c r="C92" s="107"/>
      <c r="D92" s="18"/>
      <c r="E92" s="109"/>
      <c r="F92" s="52"/>
      <c r="G92" s="112"/>
      <c r="H92" s="112"/>
      <c r="I92" s="17">
        <f t="shared" ref="I92:I113" si="2">+G92+H92</f>
        <v>0</v>
      </c>
      <c r="J92" s="109"/>
      <c r="K92" s="60"/>
      <c r="L92" s="60"/>
      <c r="M92" s="60"/>
      <c r="N92" s="60"/>
      <c r="O92" s="60"/>
      <c r="P92" s="69"/>
      <c r="Q92" s="92"/>
      <c r="R92" s="73"/>
      <c r="S92" s="73"/>
      <c r="T92" s="117"/>
    </row>
    <row r="93" spans="1:20">
      <c r="A93" s="4">
        <v>89</v>
      </c>
      <c r="B93" s="17"/>
      <c r="C93" s="111"/>
      <c r="D93" s="18"/>
      <c r="E93" s="109"/>
      <c r="F93" s="52"/>
      <c r="G93" s="126"/>
      <c r="H93" s="126"/>
      <c r="I93" s="17">
        <f t="shared" si="2"/>
        <v>0</v>
      </c>
      <c r="J93" s="109"/>
      <c r="K93" s="60"/>
      <c r="L93" s="60"/>
      <c r="M93" s="60"/>
      <c r="N93" s="60"/>
      <c r="O93" s="60"/>
      <c r="P93" s="69"/>
      <c r="Q93" s="92"/>
      <c r="R93" s="52"/>
      <c r="S93" s="73"/>
      <c r="T93" s="117"/>
    </row>
    <row r="94" spans="1:20">
      <c r="A94" s="4">
        <v>90</v>
      </c>
      <c r="B94" s="17"/>
      <c r="C94" s="107"/>
      <c r="D94" s="18"/>
      <c r="E94" s="109"/>
      <c r="F94" s="54"/>
      <c r="G94" s="116"/>
      <c r="H94" s="116"/>
      <c r="I94" s="17">
        <f t="shared" si="2"/>
        <v>0</v>
      </c>
      <c r="J94" s="109"/>
      <c r="K94" s="59"/>
      <c r="L94" s="59"/>
      <c r="M94" s="59"/>
      <c r="N94" s="60"/>
      <c r="O94" s="60"/>
      <c r="P94" s="69"/>
      <c r="Q94" s="92"/>
      <c r="R94" s="52"/>
      <c r="S94" s="73"/>
      <c r="T94" s="18"/>
    </row>
    <row r="95" spans="1:20">
      <c r="A95" s="4">
        <v>91</v>
      </c>
      <c r="B95" s="17"/>
      <c r="C95" s="107"/>
      <c r="D95" s="18"/>
      <c r="E95" s="109"/>
      <c r="F95" s="54"/>
      <c r="G95" s="116"/>
      <c r="H95" s="116"/>
      <c r="I95" s="17">
        <f t="shared" si="2"/>
        <v>0</v>
      </c>
      <c r="J95" s="109"/>
      <c r="K95" s="59"/>
      <c r="L95" s="59"/>
      <c r="M95" s="59"/>
      <c r="N95" s="60"/>
      <c r="O95" s="60"/>
      <c r="P95" s="69"/>
      <c r="Q95" s="92"/>
      <c r="R95" s="52"/>
      <c r="S95" s="73"/>
      <c r="T95" s="18"/>
    </row>
    <row r="96" spans="1:20">
      <c r="A96" s="4">
        <v>92</v>
      </c>
      <c r="B96" s="17"/>
      <c r="C96" s="107"/>
      <c r="D96" s="18"/>
      <c r="E96" s="109"/>
      <c r="F96" s="54"/>
      <c r="G96" s="116"/>
      <c r="H96" s="116"/>
      <c r="I96" s="17">
        <f t="shared" si="2"/>
        <v>0</v>
      </c>
      <c r="J96" s="109"/>
      <c r="K96" s="59"/>
      <c r="L96" s="59"/>
      <c r="M96" s="59"/>
      <c r="N96" s="60"/>
      <c r="O96" s="60"/>
      <c r="P96" s="69"/>
      <c r="Q96" s="92"/>
      <c r="R96" s="52"/>
      <c r="S96" s="73"/>
      <c r="T96" s="18"/>
    </row>
    <row r="97" spans="1:20">
      <c r="A97" s="4">
        <v>93</v>
      </c>
      <c r="B97" s="17"/>
      <c r="C97" s="107"/>
      <c r="D97" s="18"/>
      <c r="E97" s="109"/>
      <c r="F97" s="66"/>
      <c r="G97" s="116"/>
      <c r="H97" s="116"/>
      <c r="I97" s="17">
        <f t="shared" si="2"/>
        <v>0</v>
      </c>
      <c r="J97" s="109"/>
      <c r="K97" s="59"/>
      <c r="L97" s="59"/>
      <c r="M97" s="59"/>
      <c r="N97" s="60"/>
      <c r="O97" s="60"/>
      <c r="P97" s="69"/>
      <c r="Q97" s="92"/>
      <c r="R97" s="52"/>
      <c r="S97" s="73"/>
      <c r="T97" s="18"/>
    </row>
    <row r="98" spans="1:20">
      <c r="A98" s="4">
        <v>94</v>
      </c>
      <c r="B98" s="17"/>
      <c r="C98" s="107"/>
      <c r="D98" s="18"/>
      <c r="E98" s="109"/>
      <c r="F98" s="67"/>
      <c r="G98" s="116"/>
      <c r="H98" s="116"/>
      <c r="I98" s="17">
        <f t="shared" si="2"/>
        <v>0</v>
      </c>
      <c r="J98" s="109"/>
      <c r="K98" s="59"/>
      <c r="L98" s="59"/>
      <c r="M98" s="59"/>
      <c r="N98" s="60"/>
      <c r="O98" s="60"/>
      <c r="P98" s="69"/>
      <c r="Q98" s="92"/>
      <c r="R98" s="52"/>
      <c r="S98" s="73"/>
      <c r="T98" s="18"/>
    </row>
    <row r="99" spans="1:20">
      <c r="A99" s="4">
        <v>95</v>
      </c>
      <c r="B99" s="17"/>
      <c r="C99" s="107"/>
      <c r="D99" s="18"/>
      <c r="E99" s="109"/>
      <c r="F99" s="67"/>
      <c r="G99" s="120"/>
      <c r="H99" s="120"/>
      <c r="I99" s="17">
        <f t="shared" si="2"/>
        <v>0</v>
      </c>
      <c r="J99" s="109"/>
      <c r="K99" s="59"/>
      <c r="L99" s="59"/>
      <c r="M99" s="59"/>
      <c r="N99" s="60"/>
      <c r="O99" s="60"/>
      <c r="P99" s="69"/>
      <c r="Q99" s="92"/>
      <c r="R99" s="52"/>
      <c r="S99" s="73"/>
      <c r="T99" s="18"/>
    </row>
    <row r="100" spans="1:20">
      <c r="A100" s="4">
        <v>96</v>
      </c>
      <c r="B100" s="17"/>
      <c r="C100" s="107"/>
      <c r="D100" s="18"/>
      <c r="E100" s="109"/>
      <c r="F100" s="67"/>
      <c r="G100" s="120"/>
      <c r="H100" s="120"/>
      <c r="I100" s="17">
        <f t="shared" si="2"/>
        <v>0</v>
      </c>
      <c r="J100" s="109"/>
      <c r="K100" s="59"/>
      <c r="L100" s="59"/>
      <c r="M100" s="59"/>
      <c r="N100" s="60"/>
      <c r="O100" s="60"/>
      <c r="P100" s="69"/>
      <c r="Q100" s="92"/>
      <c r="R100" s="52"/>
      <c r="S100" s="73"/>
      <c r="T100" s="18"/>
    </row>
    <row r="101" spans="1:20">
      <c r="A101" s="4">
        <v>97</v>
      </c>
      <c r="B101" s="17"/>
      <c r="C101" s="107"/>
      <c r="D101" s="18"/>
      <c r="E101" s="109"/>
      <c r="F101" s="52"/>
      <c r="G101" s="119"/>
      <c r="H101" s="119"/>
      <c r="I101" s="17">
        <f t="shared" si="2"/>
        <v>0</v>
      </c>
      <c r="J101" s="109"/>
      <c r="K101" s="61"/>
      <c r="L101" s="62"/>
      <c r="M101" s="59"/>
      <c r="N101" s="72"/>
      <c r="O101" s="60"/>
      <c r="P101" s="69"/>
      <c r="Q101" s="92"/>
      <c r="R101" s="73"/>
      <c r="S101" s="73"/>
      <c r="T101" s="18"/>
    </row>
    <row r="102" spans="1:20">
      <c r="A102" s="4">
        <v>98</v>
      </c>
      <c r="B102" s="17"/>
      <c r="C102" s="107"/>
      <c r="D102" s="18"/>
      <c r="E102" s="109"/>
      <c r="F102" s="52"/>
      <c r="G102" s="119"/>
      <c r="H102" s="119"/>
      <c r="I102" s="17">
        <f t="shared" si="2"/>
        <v>0</v>
      </c>
      <c r="J102" s="109"/>
      <c r="K102" s="59"/>
      <c r="L102" s="59"/>
      <c r="M102" s="59"/>
      <c r="N102" s="60"/>
      <c r="O102" s="60"/>
      <c r="P102" s="69"/>
      <c r="Q102" s="92"/>
      <c r="R102" s="52"/>
      <c r="S102" s="73"/>
      <c r="T102" s="18"/>
    </row>
    <row r="103" spans="1:20">
      <c r="A103" s="4">
        <v>99</v>
      </c>
      <c r="B103" s="17"/>
      <c r="C103" s="107"/>
      <c r="D103" s="18"/>
      <c r="E103" s="109"/>
      <c r="F103" s="52"/>
      <c r="G103" s="119"/>
      <c r="H103" s="119"/>
      <c r="I103" s="17">
        <f t="shared" si="2"/>
        <v>0</v>
      </c>
      <c r="J103" s="109"/>
      <c r="K103" s="59"/>
      <c r="L103" s="59"/>
      <c r="M103" s="59"/>
      <c r="N103" s="60"/>
      <c r="O103" s="60"/>
      <c r="P103" s="77"/>
      <c r="Q103" s="92"/>
      <c r="R103" s="52"/>
      <c r="S103" s="73"/>
      <c r="T103" s="18"/>
    </row>
    <row r="104" spans="1:20">
      <c r="A104" s="4">
        <v>100</v>
      </c>
      <c r="B104" s="17"/>
      <c r="C104" s="107"/>
      <c r="D104" s="18"/>
      <c r="E104" s="109"/>
      <c r="F104" s="52"/>
      <c r="G104" s="119"/>
      <c r="H104" s="119"/>
      <c r="I104" s="17">
        <f t="shared" si="2"/>
        <v>0</v>
      </c>
      <c r="J104" s="109"/>
      <c r="K104" s="59"/>
      <c r="L104" s="59"/>
      <c r="M104" s="59"/>
      <c r="N104" s="60"/>
      <c r="O104" s="60"/>
      <c r="P104" s="69"/>
      <c r="Q104" s="92"/>
      <c r="R104" s="52"/>
      <c r="S104" s="73"/>
      <c r="T104" s="18"/>
    </row>
    <row r="105" spans="1:20">
      <c r="A105" s="4">
        <v>101</v>
      </c>
      <c r="B105" s="17"/>
      <c r="C105" s="107"/>
      <c r="D105" s="18"/>
      <c r="E105" s="109"/>
      <c r="F105" s="52"/>
      <c r="G105" s="119"/>
      <c r="H105" s="119"/>
      <c r="I105" s="17">
        <f t="shared" si="2"/>
        <v>0</v>
      </c>
      <c r="J105" s="109"/>
      <c r="K105" s="59"/>
      <c r="L105" s="59"/>
      <c r="M105" s="59"/>
      <c r="N105" s="60"/>
      <c r="O105" s="60"/>
      <c r="P105" s="75"/>
      <c r="Q105" s="92"/>
      <c r="R105" s="52"/>
      <c r="S105" s="73"/>
      <c r="T105" s="18"/>
    </row>
    <row r="106" spans="1:20">
      <c r="A106" s="4">
        <v>102</v>
      </c>
      <c r="B106" s="17"/>
      <c r="C106" s="18"/>
      <c r="D106" s="18"/>
      <c r="E106" s="19"/>
      <c r="F106" s="18"/>
      <c r="G106" s="19"/>
      <c r="H106" s="19"/>
      <c r="I106" s="17">
        <f t="shared" si="2"/>
        <v>0</v>
      </c>
      <c r="J106" s="18"/>
      <c r="K106" s="18"/>
      <c r="L106" s="18"/>
      <c r="M106" s="18"/>
      <c r="N106" s="18"/>
      <c r="O106" s="18"/>
      <c r="P106" s="75"/>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75"/>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75"/>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75"/>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75"/>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75"/>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75"/>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75"/>
      <c r="Q113" s="18"/>
      <c r="R113" s="18"/>
      <c r="S113" s="18"/>
      <c r="T113" s="18"/>
    </row>
    <row r="114" spans="1:20">
      <c r="A114" s="4">
        <v>110</v>
      </c>
      <c r="B114" s="17"/>
      <c r="C114" s="18"/>
      <c r="D114" s="18"/>
      <c r="E114" s="19"/>
      <c r="F114" s="18"/>
      <c r="G114" s="19"/>
      <c r="H114" s="19"/>
      <c r="I114" s="17">
        <f t="shared" ref="I114:I134" si="3">+G114+H114</f>
        <v>0</v>
      </c>
      <c r="J114" s="18"/>
      <c r="K114" s="18"/>
      <c r="L114" s="18"/>
      <c r="M114" s="18"/>
      <c r="N114" s="18"/>
      <c r="O114" s="18"/>
      <c r="P114" s="75"/>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75"/>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46</v>
      </c>
      <c r="D165" s="21"/>
      <c r="E165" s="13"/>
      <c r="F165" s="21"/>
      <c r="G165" s="21">
        <f>SUM(G5:G164)</f>
        <v>1059</v>
      </c>
      <c r="H165" s="21">
        <f>SUM(H5:H164)</f>
        <v>1096</v>
      </c>
      <c r="I165" s="21">
        <f>SUM(I5:I164)</f>
        <v>2155</v>
      </c>
      <c r="J165" s="21"/>
      <c r="K165" s="21"/>
      <c r="L165" s="21"/>
      <c r="M165" s="21"/>
      <c r="N165" s="21"/>
      <c r="O165" s="21"/>
      <c r="P165" s="14"/>
      <c r="Q165" s="21"/>
      <c r="R165" s="21"/>
      <c r="S165" s="21"/>
      <c r="T165" s="12"/>
    </row>
    <row r="166" spans="1:20">
      <c r="A166" s="46" t="s">
        <v>66</v>
      </c>
      <c r="B166" s="10">
        <f>COUNTIF(B$5:B$164,"Team 1")</f>
        <v>24</v>
      </c>
      <c r="C166" s="46" t="s">
        <v>29</v>
      </c>
      <c r="D166" s="10">
        <f>COUNTIF(D5:D164,"Anganwadi")</f>
        <v>46</v>
      </c>
    </row>
    <row r="167" spans="1:20">
      <c r="A167" s="46" t="s">
        <v>67</v>
      </c>
      <c r="B167" s="10">
        <f>COUNTIF(B$6:B$164,"Team 2")</f>
        <v>24</v>
      </c>
      <c r="C167" s="46" t="s">
        <v>27</v>
      </c>
      <c r="D167" s="10">
        <f>COUNTIF(D5:D164,"School")</f>
        <v>0</v>
      </c>
    </row>
  </sheetData>
  <sheetProtection formatCells="0" deleteColumns="0" deleteRows="0"/>
  <mergeCells count="22">
    <mergeCell ref="T3:T4"/>
    <mergeCell ref="A2:C2"/>
    <mergeCell ref="L3:L4"/>
    <mergeCell ref="M3:M4"/>
    <mergeCell ref="N3:N4"/>
    <mergeCell ref="O3:O4"/>
    <mergeCell ref="P3:P4"/>
    <mergeCell ref="Q3:Q4"/>
    <mergeCell ref="B3:B4"/>
    <mergeCell ref="C11:C12"/>
    <mergeCell ref="C16:C17"/>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22" right="0.23" top="0.43" bottom="0.45" header="0.3" footer="0.22"/>
  <pageSetup paperSize="9" scale="47"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86" customWidth="1"/>
    <col min="19" max="19" width="19.5703125" style="1" customWidth="1"/>
    <col min="20" max="20" width="9.5703125" style="1" bestFit="1" customWidth="1"/>
    <col min="21" max="16384" width="9.140625" style="1"/>
  </cols>
  <sheetData>
    <row r="1" spans="1:20" ht="51" customHeight="1">
      <c r="A1" s="247" t="s">
        <v>520</v>
      </c>
      <c r="B1" s="247"/>
      <c r="C1" s="247"/>
      <c r="D1" s="248"/>
      <c r="E1" s="248"/>
      <c r="F1" s="248"/>
      <c r="G1" s="248"/>
      <c r="H1" s="248"/>
      <c r="I1" s="248"/>
      <c r="J1" s="248"/>
      <c r="K1" s="248"/>
      <c r="L1" s="248"/>
      <c r="M1" s="248"/>
      <c r="N1" s="248"/>
      <c r="O1" s="248"/>
      <c r="P1" s="248"/>
      <c r="Q1" s="248"/>
      <c r="R1" s="248"/>
      <c r="S1" s="248"/>
    </row>
    <row r="2" spans="1:20">
      <c r="A2" s="251" t="s">
        <v>63</v>
      </c>
      <c r="B2" s="252"/>
      <c r="C2" s="252"/>
      <c r="D2" s="25">
        <v>43466</v>
      </c>
      <c r="E2" s="76"/>
      <c r="F2" s="22"/>
      <c r="G2" s="22"/>
      <c r="H2" s="22"/>
      <c r="I2" s="22"/>
      <c r="J2" s="22"/>
      <c r="K2" s="22"/>
      <c r="L2" s="22"/>
      <c r="M2" s="22"/>
      <c r="N2" s="22"/>
      <c r="O2" s="22"/>
      <c r="P2" s="22"/>
      <c r="Q2" s="22"/>
      <c r="R2" s="128"/>
      <c r="S2" s="22"/>
    </row>
    <row r="3" spans="1:20" ht="24" customHeight="1">
      <c r="A3" s="246" t="s">
        <v>14</v>
      </c>
      <c r="B3" s="249" t="s">
        <v>65</v>
      </c>
      <c r="C3" s="245" t="s">
        <v>7</v>
      </c>
      <c r="D3" s="245" t="s">
        <v>59</v>
      </c>
      <c r="E3" s="245" t="s">
        <v>16</v>
      </c>
      <c r="F3" s="253" t="s">
        <v>17</v>
      </c>
      <c r="G3" s="245" t="s">
        <v>8</v>
      </c>
      <c r="H3" s="245"/>
      <c r="I3" s="245"/>
      <c r="J3" s="245" t="s">
        <v>35</v>
      </c>
      <c r="K3" s="249" t="s">
        <v>37</v>
      </c>
      <c r="L3" s="249" t="s">
        <v>54</v>
      </c>
      <c r="M3" s="249" t="s">
        <v>55</v>
      </c>
      <c r="N3" s="249" t="s">
        <v>38</v>
      </c>
      <c r="O3" s="249" t="s">
        <v>39</v>
      </c>
      <c r="P3" s="246" t="s">
        <v>58</v>
      </c>
      <c r="Q3" s="245" t="s">
        <v>56</v>
      </c>
      <c r="R3" s="245" t="s">
        <v>36</v>
      </c>
      <c r="S3" s="245" t="s">
        <v>57</v>
      </c>
      <c r="T3" s="245" t="s">
        <v>13</v>
      </c>
    </row>
    <row r="4" spans="1:20" ht="25.5" customHeight="1">
      <c r="A4" s="246"/>
      <c r="B4" s="254"/>
      <c r="C4" s="245"/>
      <c r="D4" s="245"/>
      <c r="E4" s="245"/>
      <c r="F4" s="253"/>
      <c r="G4" s="23" t="s">
        <v>9</v>
      </c>
      <c r="H4" s="23" t="s">
        <v>10</v>
      </c>
      <c r="I4" s="23" t="s">
        <v>11</v>
      </c>
      <c r="J4" s="245"/>
      <c r="K4" s="250"/>
      <c r="L4" s="250"/>
      <c r="M4" s="250"/>
      <c r="N4" s="250"/>
      <c r="O4" s="250"/>
      <c r="P4" s="246"/>
      <c r="Q4" s="246"/>
      <c r="R4" s="245"/>
      <c r="S4" s="245"/>
      <c r="T4" s="245"/>
    </row>
    <row r="5" spans="1:20">
      <c r="A5" s="4">
        <v>1</v>
      </c>
      <c r="B5" s="182" t="s">
        <v>66</v>
      </c>
      <c r="C5" s="175" t="s">
        <v>294</v>
      </c>
      <c r="D5" s="175" t="s">
        <v>27</v>
      </c>
      <c r="E5" s="175">
        <v>18080104001</v>
      </c>
      <c r="F5" s="175" t="s">
        <v>74</v>
      </c>
      <c r="G5" s="175">
        <v>30</v>
      </c>
      <c r="H5" s="175">
        <v>19</v>
      </c>
      <c r="I5" s="17">
        <f>+G5+H5</f>
        <v>49</v>
      </c>
      <c r="J5" s="138"/>
      <c r="K5" s="139"/>
      <c r="L5" s="140"/>
      <c r="M5" s="141"/>
      <c r="N5" s="60"/>
      <c r="O5" s="60"/>
      <c r="P5" s="85">
        <v>43466</v>
      </c>
      <c r="Q5" s="18" t="s">
        <v>79</v>
      </c>
      <c r="R5" s="52" t="s">
        <v>85</v>
      </c>
      <c r="S5" s="52" t="s">
        <v>112</v>
      </c>
      <c r="T5" s="78"/>
    </row>
    <row r="6" spans="1:20">
      <c r="A6" s="4">
        <v>2</v>
      </c>
      <c r="B6" s="182" t="s">
        <v>66</v>
      </c>
      <c r="C6" s="175" t="s">
        <v>341</v>
      </c>
      <c r="D6" s="175" t="s">
        <v>27</v>
      </c>
      <c r="E6" s="175">
        <v>1808015101</v>
      </c>
      <c r="F6" s="175" t="s">
        <v>74</v>
      </c>
      <c r="G6" s="175">
        <v>23</v>
      </c>
      <c r="H6" s="175">
        <v>35</v>
      </c>
      <c r="I6" s="17">
        <f>+G6+H6</f>
        <v>58</v>
      </c>
      <c r="J6" s="138"/>
      <c r="K6" s="139"/>
      <c r="L6" s="140"/>
      <c r="M6" s="141"/>
      <c r="N6" s="60"/>
      <c r="O6" s="60"/>
      <c r="P6" s="85">
        <v>43467</v>
      </c>
      <c r="Q6" s="18" t="s">
        <v>77</v>
      </c>
      <c r="R6" s="52" t="s">
        <v>85</v>
      </c>
      <c r="S6" s="52" t="s">
        <v>112</v>
      </c>
      <c r="T6" s="78"/>
    </row>
    <row r="7" spans="1:20">
      <c r="A7" s="4">
        <v>3</v>
      </c>
      <c r="B7" s="182" t="s">
        <v>66</v>
      </c>
      <c r="C7" s="175" t="s">
        <v>341</v>
      </c>
      <c r="D7" s="175" t="s">
        <v>27</v>
      </c>
      <c r="E7" s="175">
        <v>1808015103</v>
      </c>
      <c r="F7" s="175" t="s">
        <v>185</v>
      </c>
      <c r="G7" s="175">
        <v>13</v>
      </c>
      <c r="H7" s="175">
        <v>21</v>
      </c>
      <c r="I7" s="17">
        <f t="shared" ref="I7:I70" si="0">+G7+H7</f>
        <v>34</v>
      </c>
      <c r="J7" s="138"/>
      <c r="K7" s="139"/>
      <c r="L7" s="140"/>
      <c r="M7" s="141"/>
      <c r="N7" s="72"/>
      <c r="O7" s="60"/>
      <c r="P7" s="85">
        <v>43467</v>
      </c>
      <c r="Q7" s="18" t="s">
        <v>77</v>
      </c>
      <c r="R7" s="52" t="s">
        <v>85</v>
      </c>
      <c r="S7" s="52" t="s">
        <v>112</v>
      </c>
      <c r="T7" s="78"/>
    </row>
    <row r="8" spans="1:20">
      <c r="A8" s="4">
        <v>4</v>
      </c>
      <c r="B8" s="182" t="s">
        <v>66</v>
      </c>
      <c r="C8" s="175" t="s">
        <v>342</v>
      </c>
      <c r="D8" s="175" t="s">
        <v>27</v>
      </c>
      <c r="E8" s="175">
        <v>18080105701</v>
      </c>
      <c r="F8" s="175" t="s">
        <v>74</v>
      </c>
      <c r="G8" s="175">
        <v>22</v>
      </c>
      <c r="H8" s="175">
        <v>26</v>
      </c>
      <c r="I8" s="17">
        <f t="shared" si="0"/>
        <v>48</v>
      </c>
      <c r="J8" s="138"/>
      <c r="K8" s="139"/>
      <c r="L8" s="140"/>
      <c r="M8" s="141"/>
      <c r="N8" s="60"/>
      <c r="O8" s="60"/>
      <c r="P8" s="85">
        <v>43468</v>
      </c>
      <c r="Q8" s="18" t="s">
        <v>80</v>
      </c>
      <c r="R8" s="52" t="s">
        <v>85</v>
      </c>
      <c r="S8" s="52" t="s">
        <v>112</v>
      </c>
      <c r="T8" s="78"/>
    </row>
    <row r="9" spans="1:20">
      <c r="A9" s="4">
        <v>5</v>
      </c>
      <c r="B9" s="182" t="s">
        <v>66</v>
      </c>
      <c r="C9" s="175" t="s">
        <v>343</v>
      </c>
      <c r="D9" s="175" t="s">
        <v>29</v>
      </c>
      <c r="E9" s="175">
        <v>398</v>
      </c>
      <c r="F9" s="175" t="s">
        <v>76</v>
      </c>
      <c r="G9" s="175">
        <v>11</v>
      </c>
      <c r="H9" s="175">
        <v>11</v>
      </c>
      <c r="I9" s="17">
        <f t="shared" si="0"/>
        <v>22</v>
      </c>
      <c r="J9" s="138"/>
      <c r="K9" s="139"/>
      <c r="L9" s="140"/>
      <c r="M9" s="141"/>
      <c r="N9" s="60"/>
      <c r="O9" s="60"/>
      <c r="P9" s="85">
        <v>43468</v>
      </c>
      <c r="Q9" s="18" t="s">
        <v>80</v>
      </c>
      <c r="R9" s="52" t="s">
        <v>85</v>
      </c>
      <c r="S9" s="52" t="s">
        <v>112</v>
      </c>
      <c r="T9" s="78"/>
    </row>
    <row r="10" spans="1:20">
      <c r="A10" s="4">
        <v>6</v>
      </c>
      <c r="B10" s="182" t="s">
        <v>66</v>
      </c>
      <c r="C10" s="175" t="s">
        <v>341</v>
      </c>
      <c r="D10" s="175" t="s">
        <v>27</v>
      </c>
      <c r="E10" s="175">
        <v>18080105102</v>
      </c>
      <c r="F10" s="175" t="s">
        <v>74</v>
      </c>
      <c r="G10" s="175">
        <v>5</v>
      </c>
      <c r="H10" s="175">
        <v>15</v>
      </c>
      <c r="I10" s="17">
        <f t="shared" si="0"/>
        <v>20</v>
      </c>
      <c r="J10" s="138"/>
      <c r="K10" s="139"/>
      <c r="L10" s="140"/>
      <c r="M10" s="141"/>
      <c r="N10" s="72"/>
      <c r="O10" s="60"/>
      <c r="P10" s="85">
        <v>43468</v>
      </c>
      <c r="Q10" s="18" t="s">
        <v>80</v>
      </c>
      <c r="R10" s="52" t="s">
        <v>85</v>
      </c>
      <c r="S10" s="52" t="s">
        <v>112</v>
      </c>
      <c r="T10" s="78"/>
    </row>
    <row r="11" spans="1:20">
      <c r="A11" s="4">
        <v>7</v>
      </c>
      <c r="B11" s="182" t="s">
        <v>66</v>
      </c>
      <c r="C11" s="175" t="s">
        <v>292</v>
      </c>
      <c r="D11" s="175" t="s">
        <v>27</v>
      </c>
      <c r="E11" s="175">
        <v>10880104601</v>
      </c>
      <c r="F11" s="175" t="s">
        <v>74</v>
      </c>
      <c r="G11" s="175">
        <v>21</v>
      </c>
      <c r="H11" s="175">
        <v>34</v>
      </c>
      <c r="I11" s="17">
        <f t="shared" si="0"/>
        <v>55</v>
      </c>
      <c r="J11" s="138"/>
      <c r="K11" s="139"/>
      <c r="L11" s="140"/>
      <c r="M11" s="141"/>
      <c r="N11" s="60"/>
      <c r="O11" s="60"/>
      <c r="P11" s="85">
        <v>43469</v>
      </c>
      <c r="Q11" s="18" t="s">
        <v>91</v>
      </c>
      <c r="R11" s="52" t="s">
        <v>84</v>
      </c>
      <c r="S11" s="52" t="s">
        <v>112</v>
      </c>
      <c r="T11" s="78"/>
    </row>
    <row r="12" spans="1:20">
      <c r="A12" s="4">
        <v>8</v>
      </c>
      <c r="B12" s="182" t="s">
        <v>66</v>
      </c>
      <c r="C12" s="175" t="s">
        <v>344</v>
      </c>
      <c r="D12" s="175" t="s">
        <v>27</v>
      </c>
      <c r="E12" s="175">
        <v>18080104608</v>
      </c>
      <c r="F12" s="175" t="s">
        <v>345</v>
      </c>
      <c r="G12" s="175">
        <v>54</v>
      </c>
      <c r="H12" s="175">
        <v>47</v>
      </c>
      <c r="I12" s="17">
        <f t="shared" si="0"/>
        <v>101</v>
      </c>
      <c r="J12" s="138"/>
      <c r="K12" s="139"/>
      <c r="L12" s="140"/>
      <c r="M12" s="141"/>
      <c r="N12" s="72"/>
      <c r="O12" s="60"/>
      <c r="P12" s="85">
        <v>43469</v>
      </c>
      <c r="Q12" s="18" t="s">
        <v>91</v>
      </c>
      <c r="R12" s="52" t="s">
        <v>84</v>
      </c>
      <c r="S12" s="52" t="s">
        <v>112</v>
      </c>
      <c r="T12" s="78"/>
    </row>
    <row r="13" spans="1:20">
      <c r="A13" s="4">
        <v>9</v>
      </c>
      <c r="B13" s="182" t="s">
        <v>66</v>
      </c>
      <c r="C13" s="175" t="s">
        <v>346</v>
      </c>
      <c r="D13" s="175" t="s">
        <v>29</v>
      </c>
      <c r="E13" s="175">
        <v>166</v>
      </c>
      <c r="F13" s="175" t="s">
        <v>76</v>
      </c>
      <c r="G13" s="175">
        <v>25</v>
      </c>
      <c r="H13" s="175">
        <v>30</v>
      </c>
      <c r="I13" s="17">
        <f t="shared" si="0"/>
        <v>55</v>
      </c>
      <c r="J13" s="138"/>
      <c r="K13" s="139"/>
      <c r="L13" s="140"/>
      <c r="M13" s="141"/>
      <c r="N13" s="60"/>
      <c r="O13" s="60"/>
      <c r="P13" s="85">
        <v>43470</v>
      </c>
      <c r="Q13" s="18" t="s">
        <v>78</v>
      </c>
      <c r="R13" s="52" t="s">
        <v>84</v>
      </c>
      <c r="S13" s="52" t="s">
        <v>112</v>
      </c>
      <c r="T13" s="78"/>
    </row>
    <row r="14" spans="1:20">
      <c r="A14" s="4">
        <v>10</v>
      </c>
      <c r="B14" s="182" t="s">
        <v>66</v>
      </c>
      <c r="C14" s="175" t="s">
        <v>347</v>
      </c>
      <c r="D14" s="175" t="s">
        <v>27</v>
      </c>
      <c r="E14" s="175">
        <v>18080104602</v>
      </c>
      <c r="F14" s="175" t="s">
        <v>74</v>
      </c>
      <c r="G14" s="175">
        <v>32</v>
      </c>
      <c r="H14" s="175">
        <v>30</v>
      </c>
      <c r="I14" s="17">
        <f t="shared" si="0"/>
        <v>62</v>
      </c>
      <c r="J14" s="138"/>
      <c r="K14" s="139"/>
      <c r="L14" s="140"/>
      <c r="M14" s="141"/>
      <c r="N14" s="60"/>
      <c r="O14" s="60"/>
      <c r="P14" s="85">
        <v>43470</v>
      </c>
      <c r="Q14" s="18" t="s">
        <v>78</v>
      </c>
      <c r="R14" s="52" t="s">
        <v>84</v>
      </c>
      <c r="S14" s="52" t="s">
        <v>112</v>
      </c>
      <c r="T14" s="78"/>
    </row>
    <row r="15" spans="1:20">
      <c r="A15" s="4">
        <v>11</v>
      </c>
      <c r="B15" s="182" t="s">
        <v>66</v>
      </c>
      <c r="C15" s="175" t="s">
        <v>347</v>
      </c>
      <c r="D15" s="175" t="s">
        <v>27</v>
      </c>
      <c r="E15" s="175">
        <v>18080104603</v>
      </c>
      <c r="F15" s="175" t="s">
        <v>348</v>
      </c>
      <c r="G15" s="175">
        <v>12</v>
      </c>
      <c r="H15" s="175">
        <v>18</v>
      </c>
      <c r="I15" s="17">
        <f t="shared" si="0"/>
        <v>30</v>
      </c>
      <c r="J15" s="138"/>
      <c r="K15" s="139"/>
      <c r="L15" s="140"/>
      <c r="M15" s="141"/>
      <c r="N15" s="72"/>
      <c r="O15" s="60"/>
      <c r="P15" s="85">
        <v>43471</v>
      </c>
      <c r="Q15" s="18" t="s">
        <v>92</v>
      </c>
      <c r="R15" s="52" t="s">
        <v>84</v>
      </c>
      <c r="S15" s="52" t="s">
        <v>112</v>
      </c>
      <c r="T15" s="78"/>
    </row>
    <row r="16" spans="1:20">
      <c r="A16" s="4">
        <v>12</v>
      </c>
      <c r="B16" s="182" t="s">
        <v>66</v>
      </c>
      <c r="C16" s="175" t="s">
        <v>347</v>
      </c>
      <c r="D16" s="175" t="s">
        <v>27</v>
      </c>
      <c r="E16" s="175">
        <v>18080104606</v>
      </c>
      <c r="F16" s="175" t="s">
        <v>185</v>
      </c>
      <c r="G16" s="175">
        <v>15</v>
      </c>
      <c r="H16" s="175">
        <v>10</v>
      </c>
      <c r="I16" s="17">
        <f t="shared" si="0"/>
        <v>25</v>
      </c>
      <c r="J16" s="138"/>
      <c r="K16" s="139"/>
      <c r="L16" s="140"/>
      <c r="M16" s="141"/>
      <c r="N16" s="60"/>
      <c r="O16" s="60"/>
      <c r="P16" s="85">
        <v>43471</v>
      </c>
      <c r="Q16" s="18" t="s">
        <v>92</v>
      </c>
      <c r="R16" s="52" t="s">
        <v>85</v>
      </c>
      <c r="S16" s="52" t="s">
        <v>112</v>
      </c>
      <c r="T16" s="78"/>
    </row>
    <row r="17" spans="1:20" ht="31.5">
      <c r="A17" s="4">
        <v>13</v>
      </c>
      <c r="B17" s="182" t="s">
        <v>66</v>
      </c>
      <c r="C17" s="183" t="s">
        <v>349</v>
      </c>
      <c r="D17" s="183" t="s">
        <v>27</v>
      </c>
      <c r="E17" s="184">
        <v>18080104702</v>
      </c>
      <c r="F17" s="183" t="s">
        <v>345</v>
      </c>
      <c r="G17" s="184">
        <v>154</v>
      </c>
      <c r="H17" s="184">
        <v>47</v>
      </c>
      <c r="I17" s="17">
        <f t="shared" si="0"/>
        <v>201</v>
      </c>
      <c r="J17" s="138"/>
      <c r="K17" s="139"/>
      <c r="L17" s="140"/>
      <c r="M17" s="141"/>
      <c r="N17" s="60"/>
      <c r="O17" s="60"/>
      <c r="P17" s="85">
        <v>43473</v>
      </c>
      <c r="Q17" s="18" t="s">
        <v>79</v>
      </c>
      <c r="R17" s="52" t="s">
        <v>85</v>
      </c>
      <c r="S17" s="52" t="s">
        <v>112</v>
      </c>
      <c r="T17" s="78"/>
    </row>
    <row r="18" spans="1:20">
      <c r="A18" s="4">
        <v>14</v>
      </c>
      <c r="B18" s="182" t="s">
        <v>66</v>
      </c>
      <c r="C18" s="175" t="s">
        <v>350</v>
      </c>
      <c r="D18" s="183" t="s">
        <v>29</v>
      </c>
      <c r="E18" s="175">
        <v>153</v>
      </c>
      <c r="F18" s="175" t="s">
        <v>76</v>
      </c>
      <c r="G18" s="175">
        <v>33</v>
      </c>
      <c r="H18" s="175">
        <v>31</v>
      </c>
      <c r="I18" s="17">
        <f t="shared" si="0"/>
        <v>64</v>
      </c>
      <c r="J18" s="138"/>
      <c r="K18" s="139"/>
      <c r="L18" s="140"/>
      <c r="M18" s="141"/>
      <c r="N18" s="60"/>
      <c r="O18" s="60"/>
      <c r="P18" s="85">
        <v>43474</v>
      </c>
      <c r="Q18" s="18" t="s">
        <v>77</v>
      </c>
      <c r="R18" s="52" t="s">
        <v>85</v>
      </c>
      <c r="S18" s="52" t="s">
        <v>112</v>
      </c>
      <c r="T18" s="78"/>
    </row>
    <row r="19" spans="1:20">
      <c r="A19" s="4">
        <v>15</v>
      </c>
      <c r="B19" s="182" t="s">
        <v>66</v>
      </c>
      <c r="C19" s="175" t="s">
        <v>351</v>
      </c>
      <c r="D19" s="183" t="s">
        <v>27</v>
      </c>
      <c r="E19" s="175"/>
      <c r="F19" s="175" t="s">
        <v>183</v>
      </c>
      <c r="G19" s="175">
        <v>24</v>
      </c>
      <c r="H19" s="175">
        <v>26</v>
      </c>
      <c r="I19" s="17">
        <f t="shared" si="0"/>
        <v>50</v>
      </c>
      <c r="J19" s="138"/>
      <c r="K19" s="139"/>
      <c r="L19" s="140"/>
      <c r="M19" s="141"/>
      <c r="N19" s="60"/>
      <c r="O19" s="60"/>
      <c r="P19" s="85">
        <v>43474</v>
      </c>
      <c r="Q19" s="18" t="s">
        <v>77</v>
      </c>
      <c r="R19" s="52" t="s">
        <v>85</v>
      </c>
      <c r="S19" s="52" t="s">
        <v>112</v>
      </c>
      <c r="T19" s="78"/>
    </row>
    <row r="20" spans="1:20">
      <c r="A20" s="4">
        <v>16</v>
      </c>
      <c r="B20" s="182" t="s">
        <v>66</v>
      </c>
      <c r="C20" s="175" t="s">
        <v>352</v>
      </c>
      <c r="D20" s="183" t="s">
        <v>27</v>
      </c>
      <c r="E20" s="175"/>
      <c r="F20" s="175" t="s">
        <v>288</v>
      </c>
      <c r="G20" s="175">
        <v>23</v>
      </c>
      <c r="H20" s="175">
        <v>39</v>
      </c>
      <c r="I20" s="17">
        <f t="shared" si="0"/>
        <v>62</v>
      </c>
      <c r="J20" s="138"/>
      <c r="K20" s="139"/>
      <c r="L20" s="140"/>
      <c r="M20" s="141"/>
      <c r="N20" s="60"/>
      <c r="O20" s="60"/>
      <c r="P20" s="85">
        <v>43475</v>
      </c>
      <c r="Q20" s="18" t="s">
        <v>80</v>
      </c>
      <c r="R20" s="52" t="s">
        <v>81</v>
      </c>
      <c r="S20" s="52" t="s">
        <v>112</v>
      </c>
      <c r="T20" s="78"/>
    </row>
    <row r="21" spans="1:20">
      <c r="A21" s="4">
        <v>17</v>
      </c>
      <c r="B21" s="182" t="s">
        <v>66</v>
      </c>
      <c r="C21" s="175" t="s">
        <v>353</v>
      </c>
      <c r="D21" s="183" t="s">
        <v>27</v>
      </c>
      <c r="E21" s="175"/>
      <c r="F21" s="175" t="s">
        <v>183</v>
      </c>
      <c r="G21" s="175">
        <v>23</v>
      </c>
      <c r="H21" s="175">
        <v>24</v>
      </c>
      <c r="I21" s="17">
        <f t="shared" si="0"/>
        <v>47</v>
      </c>
      <c r="J21" s="138"/>
      <c r="K21" s="139"/>
      <c r="L21" s="140"/>
      <c r="M21" s="141"/>
      <c r="N21" s="60"/>
      <c r="O21" s="60"/>
      <c r="P21" s="85">
        <v>43476</v>
      </c>
      <c r="Q21" s="18" t="s">
        <v>91</v>
      </c>
      <c r="R21" s="52" t="s">
        <v>81</v>
      </c>
      <c r="S21" s="52" t="s">
        <v>112</v>
      </c>
      <c r="T21" s="78"/>
    </row>
    <row r="22" spans="1:20">
      <c r="A22" s="4">
        <v>18</v>
      </c>
      <c r="B22" s="182" t="s">
        <v>66</v>
      </c>
      <c r="C22" s="175" t="s">
        <v>354</v>
      </c>
      <c r="D22" s="183" t="s">
        <v>27</v>
      </c>
      <c r="E22" s="175"/>
      <c r="F22" s="175" t="s">
        <v>185</v>
      </c>
      <c r="G22" s="175">
        <v>27</v>
      </c>
      <c r="H22" s="175">
        <v>34</v>
      </c>
      <c r="I22" s="17">
        <f t="shared" si="0"/>
        <v>61</v>
      </c>
      <c r="J22" s="138"/>
      <c r="K22" s="139"/>
      <c r="L22" s="140"/>
      <c r="M22" s="141"/>
      <c r="N22" s="60"/>
      <c r="O22" s="60"/>
      <c r="P22" s="85">
        <v>43477</v>
      </c>
      <c r="Q22" s="18" t="s">
        <v>78</v>
      </c>
      <c r="R22" s="52" t="s">
        <v>81</v>
      </c>
      <c r="S22" s="52" t="s">
        <v>112</v>
      </c>
      <c r="T22" s="78"/>
    </row>
    <row r="23" spans="1:20">
      <c r="A23" s="4">
        <v>19</v>
      </c>
      <c r="B23" s="182" t="s">
        <v>66</v>
      </c>
      <c r="C23" s="175" t="s">
        <v>355</v>
      </c>
      <c r="D23" s="183" t="s">
        <v>27</v>
      </c>
      <c r="E23" s="175"/>
      <c r="F23" s="175" t="s">
        <v>183</v>
      </c>
      <c r="G23" s="175">
        <v>24</v>
      </c>
      <c r="H23" s="175">
        <v>30</v>
      </c>
      <c r="I23" s="17">
        <f t="shared" si="0"/>
        <v>54</v>
      </c>
      <c r="J23" s="138"/>
      <c r="K23" s="139"/>
      <c r="L23" s="140"/>
      <c r="M23" s="141"/>
      <c r="N23" s="60"/>
      <c r="O23" s="60"/>
      <c r="P23" s="85">
        <v>43477</v>
      </c>
      <c r="Q23" s="18" t="s">
        <v>78</v>
      </c>
      <c r="R23" s="52" t="s">
        <v>81</v>
      </c>
      <c r="S23" s="52" t="s">
        <v>112</v>
      </c>
      <c r="T23" s="78"/>
    </row>
    <row r="24" spans="1:20">
      <c r="A24" s="4">
        <v>20</v>
      </c>
      <c r="B24" s="182" t="s">
        <v>66</v>
      </c>
      <c r="C24" s="175" t="s">
        <v>356</v>
      </c>
      <c r="D24" s="183" t="s">
        <v>27</v>
      </c>
      <c r="E24" s="175"/>
      <c r="F24" s="175" t="s">
        <v>183</v>
      </c>
      <c r="G24" s="175">
        <v>5</v>
      </c>
      <c r="H24" s="175">
        <v>6</v>
      </c>
      <c r="I24" s="17">
        <f t="shared" si="0"/>
        <v>11</v>
      </c>
      <c r="J24" s="138"/>
      <c r="K24" s="139"/>
      <c r="L24" s="140"/>
      <c r="M24" s="141"/>
      <c r="N24" s="60"/>
      <c r="O24" s="60"/>
      <c r="P24" s="85">
        <v>43478</v>
      </c>
      <c r="Q24" s="18" t="s">
        <v>92</v>
      </c>
      <c r="R24" s="52" t="s">
        <v>81</v>
      </c>
      <c r="S24" s="52" t="s">
        <v>112</v>
      </c>
      <c r="T24" s="78"/>
    </row>
    <row r="25" spans="1:20">
      <c r="A25" s="4">
        <v>21</v>
      </c>
      <c r="B25" s="182" t="s">
        <v>66</v>
      </c>
      <c r="C25" s="175" t="s">
        <v>357</v>
      </c>
      <c r="D25" s="183" t="s">
        <v>29</v>
      </c>
      <c r="E25" s="175">
        <v>414</v>
      </c>
      <c r="F25" s="175" t="s">
        <v>76</v>
      </c>
      <c r="G25" s="175">
        <v>20</v>
      </c>
      <c r="H25" s="175">
        <v>23</v>
      </c>
      <c r="I25" s="17">
        <f t="shared" si="0"/>
        <v>43</v>
      </c>
      <c r="J25" s="138"/>
      <c r="K25" s="139"/>
      <c r="L25" s="140"/>
      <c r="M25" s="141"/>
      <c r="N25" s="60"/>
      <c r="O25" s="60"/>
      <c r="P25" s="85">
        <v>43482</v>
      </c>
      <c r="Q25" s="18" t="s">
        <v>80</v>
      </c>
      <c r="R25" s="52" t="s">
        <v>85</v>
      </c>
      <c r="S25" s="52" t="s">
        <v>112</v>
      </c>
      <c r="T25" s="78"/>
    </row>
    <row r="26" spans="1:20">
      <c r="A26" s="4">
        <v>22</v>
      </c>
      <c r="B26" s="182" t="s">
        <v>66</v>
      </c>
      <c r="C26" s="189" t="s">
        <v>331</v>
      </c>
      <c r="D26" s="189" t="s">
        <v>29</v>
      </c>
      <c r="E26" s="188"/>
      <c r="F26" s="189" t="s">
        <v>76</v>
      </c>
      <c r="G26" s="188">
        <v>20</v>
      </c>
      <c r="H26" s="188">
        <v>28</v>
      </c>
      <c r="I26" s="17">
        <f t="shared" si="0"/>
        <v>48</v>
      </c>
      <c r="J26" s="138"/>
      <c r="K26" s="139"/>
      <c r="L26" s="140"/>
      <c r="M26" s="141"/>
      <c r="N26" s="60"/>
      <c r="O26" s="60"/>
      <c r="P26" s="85">
        <v>43482</v>
      </c>
      <c r="Q26" s="18" t="s">
        <v>80</v>
      </c>
      <c r="R26" s="52" t="s">
        <v>85</v>
      </c>
      <c r="S26" s="52" t="s">
        <v>112</v>
      </c>
      <c r="T26" s="78"/>
    </row>
    <row r="27" spans="1:20">
      <c r="A27" s="4">
        <v>23</v>
      </c>
      <c r="B27" s="182" t="s">
        <v>66</v>
      </c>
      <c r="C27" s="175" t="s">
        <v>358</v>
      </c>
      <c r="D27" s="183" t="s">
        <v>29</v>
      </c>
      <c r="E27" s="175">
        <v>413</v>
      </c>
      <c r="F27" s="175" t="s">
        <v>76</v>
      </c>
      <c r="G27" s="175">
        <v>20</v>
      </c>
      <c r="H27" s="175">
        <v>13</v>
      </c>
      <c r="I27" s="17">
        <f t="shared" si="0"/>
        <v>33</v>
      </c>
      <c r="J27" s="138"/>
      <c r="K27" s="139"/>
      <c r="L27" s="140"/>
      <c r="M27" s="141"/>
      <c r="N27" s="60"/>
      <c r="O27" s="60"/>
      <c r="P27" s="85">
        <v>43483</v>
      </c>
      <c r="Q27" s="18" t="s">
        <v>91</v>
      </c>
      <c r="R27" s="52" t="s">
        <v>83</v>
      </c>
      <c r="S27" s="52" t="s">
        <v>112</v>
      </c>
      <c r="T27" s="78"/>
    </row>
    <row r="28" spans="1:20">
      <c r="A28" s="4">
        <v>24</v>
      </c>
      <c r="B28" s="182" t="s">
        <v>66</v>
      </c>
      <c r="C28" s="175" t="s">
        <v>359</v>
      </c>
      <c r="D28" s="183" t="s">
        <v>29</v>
      </c>
      <c r="E28" s="175">
        <v>72</v>
      </c>
      <c r="F28" s="175" t="s">
        <v>76</v>
      </c>
      <c r="G28" s="175">
        <v>20</v>
      </c>
      <c r="H28" s="175">
        <v>20</v>
      </c>
      <c r="I28" s="17">
        <f t="shared" si="0"/>
        <v>40</v>
      </c>
      <c r="J28" s="138"/>
      <c r="K28" s="139"/>
      <c r="L28" s="140"/>
      <c r="M28" s="141"/>
      <c r="N28" s="60"/>
      <c r="O28" s="60"/>
      <c r="P28" s="85">
        <v>43483</v>
      </c>
      <c r="Q28" s="18" t="s">
        <v>91</v>
      </c>
      <c r="R28" s="52" t="s">
        <v>83</v>
      </c>
      <c r="S28" s="52" t="s">
        <v>112</v>
      </c>
      <c r="T28" s="78"/>
    </row>
    <row r="29" spans="1:20">
      <c r="A29" s="4">
        <v>25</v>
      </c>
      <c r="B29" s="182" t="s">
        <v>66</v>
      </c>
      <c r="C29" s="175" t="s">
        <v>360</v>
      </c>
      <c r="D29" s="183" t="s">
        <v>27</v>
      </c>
      <c r="E29" s="184"/>
      <c r="F29" s="183" t="s">
        <v>183</v>
      </c>
      <c r="G29" s="175">
        <v>16</v>
      </c>
      <c r="H29" s="175">
        <v>9</v>
      </c>
      <c r="I29" s="17">
        <f t="shared" si="0"/>
        <v>25</v>
      </c>
      <c r="J29" s="138"/>
      <c r="K29" s="139"/>
      <c r="L29" s="140"/>
      <c r="M29" s="141"/>
      <c r="N29" s="60"/>
      <c r="O29" s="60"/>
      <c r="P29" s="85">
        <v>43483</v>
      </c>
      <c r="Q29" s="18" t="s">
        <v>78</v>
      </c>
      <c r="R29" s="52" t="s">
        <v>81</v>
      </c>
      <c r="S29" s="52" t="s">
        <v>112</v>
      </c>
      <c r="T29" s="78"/>
    </row>
    <row r="30" spans="1:20">
      <c r="A30" s="4">
        <v>26</v>
      </c>
      <c r="B30" s="182" t="s">
        <v>66</v>
      </c>
      <c r="C30" s="175" t="s">
        <v>361</v>
      </c>
      <c r="D30" s="183" t="s">
        <v>29</v>
      </c>
      <c r="E30" s="175">
        <v>78</v>
      </c>
      <c r="F30" s="175" t="s">
        <v>76</v>
      </c>
      <c r="G30" s="175">
        <v>30</v>
      </c>
      <c r="H30" s="175">
        <v>16</v>
      </c>
      <c r="I30" s="17">
        <f t="shared" si="0"/>
        <v>46</v>
      </c>
      <c r="J30" s="138"/>
      <c r="K30" s="139"/>
      <c r="L30" s="140"/>
      <c r="M30" s="141"/>
      <c r="N30" s="60"/>
      <c r="O30" s="60"/>
      <c r="P30" s="85">
        <v>43484</v>
      </c>
      <c r="Q30" s="18" t="s">
        <v>78</v>
      </c>
      <c r="R30" s="52" t="s">
        <v>81</v>
      </c>
      <c r="S30" s="52" t="s">
        <v>112</v>
      </c>
      <c r="T30" s="78"/>
    </row>
    <row r="31" spans="1:20">
      <c r="A31" s="4">
        <v>27</v>
      </c>
      <c r="B31" s="182" t="s">
        <v>66</v>
      </c>
      <c r="C31" s="175" t="s">
        <v>362</v>
      </c>
      <c r="D31" s="183" t="s">
        <v>27</v>
      </c>
      <c r="E31" s="175"/>
      <c r="F31" s="175" t="s">
        <v>189</v>
      </c>
      <c r="G31" s="175">
        <v>20</v>
      </c>
      <c r="H31" s="175">
        <v>27</v>
      </c>
      <c r="I31" s="17">
        <f t="shared" si="0"/>
        <v>47</v>
      </c>
      <c r="J31" s="138"/>
      <c r="K31" s="139"/>
      <c r="L31" s="140"/>
      <c r="M31" s="141"/>
      <c r="N31" s="60"/>
      <c r="O31" s="60"/>
      <c r="P31" s="85">
        <v>43484</v>
      </c>
      <c r="Q31" s="18" t="s">
        <v>78</v>
      </c>
      <c r="R31" s="52" t="s">
        <v>81</v>
      </c>
      <c r="S31" s="52" t="s">
        <v>112</v>
      </c>
      <c r="T31" s="78"/>
    </row>
    <row r="32" spans="1:20">
      <c r="A32" s="4">
        <v>28</v>
      </c>
      <c r="B32" s="182" t="s">
        <v>66</v>
      </c>
      <c r="C32" s="175" t="s">
        <v>154</v>
      </c>
      <c r="D32" s="183" t="s">
        <v>27</v>
      </c>
      <c r="E32" s="175"/>
      <c r="F32" s="175" t="s">
        <v>288</v>
      </c>
      <c r="G32" s="175">
        <v>54</v>
      </c>
      <c r="H32" s="175">
        <v>62</v>
      </c>
      <c r="I32" s="17">
        <f t="shared" si="0"/>
        <v>116</v>
      </c>
      <c r="J32" s="142"/>
      <c r="K32" s="139"/>
      <c r="L32" s="143"/>
      <c r="M32" s="144"/>
      <c r="N32" s="60"/>
      <c r="O32" s="60"/>
      <c r="P32" s="85">
        <v>43485</v>
      </c>
      <c r="Q32" s="18" t="s">
        <v>92</v>
      </c>
      <c r="R32" s="52" t="s">
        <v>84</v>
      </c>
      <c r="S32" s="52" t="s">
        <v>112</v>
      </c>
      <c r="T32" s="78"/>
    </row>
    <row r="33" spans="1:20">
      <c r="A33" s="4">
        <v>29</v>
      </c>
      <c r="B33" s="182" t="s">
        <v>66</v>
      </c>
      <c r="C33" s="175" t="s">
        <v>363</v>
      </c>
      <c r="D33" s="183" t="s">
        <v>27</v>
      </c>
      <c r="E33" s="175"/>
      <c r="F33" s="175" t="s">
        <v>183</v>
      </c>
      <c r="G33" s="175">
        <v>20</v>
      </c>
      <c r="H33" s="175">
        <v>19</v>
      </c>
      <c r="I33" s="17">
        <f t="shared" si="0"/>
        <v>39</v>
      </c>
      <c r="J33" s="142"/>
      <c r="K33" s="139"/>
      <c r="L33" s="143"/>
      <c r="M33" s="144"/>
      <c r="N33" s="60"/>
      <c r="O33" s="60"/>
      <c r="P33" s="85">
        <v>43487</v>
      </c>
      <c r="Q33" s="18" t="s">
        <v>79</v>
      </c>
      <c r="R33" s="52" t="s">
        <v>84</v>
      </c>
      <c r="S33" s="52" t="s">
        <v>112</v>
      </c>
      <c r="T33" s="78"/>
    </row>
    <row r="34" spans="1:20">
      <c r="A34" s="4">
        <v>30</v>
      </c>
      <c r="B34" s="182" t="s">
        <v>66</v>
      </c>
      <c r="C34" s="175" t="s">
        <v>364</v>
      </c>
      <c r="D34" s="183" t="s">
        <v>27</v>
      </c>
      <c r="E34" s="175"/>
      <c r="F34" s="175" t="s">
        <v>183</v>
      </c>
      <c r="G34" s="175">
        <v>7</v>
      </c>
      <c r="H34" s="175">
        <v>7</v>
      </c>
      <c r="I34" s="17">
        <f t="shared" si="0"/>
        <v>14</v>
      </c>
      <c r="J34" s="142"/>
      <c r="K34" s="139"/>
      <c r="L34" s="143"/>
      <c r="M34" s="144"/>
      <c r="N34" s="60"/>
      <c r="O34" s="60"/>
      <c r="P34" s="85">
        <v>43487</v>
      </c>
      <c r="Q34" s="18" t="s">
        <v>79</v>
      </c>
      <c r="R34" s="52" t="s">
        <v>84</v>
      </c>
      <c r="S34" s="52" t="s">
        <v>112</v>
      </c>
      <c r="T34" s="78"/>
    </row>
    <row r="35" spans="1:20">
      <c r="A35" s="4">
        <v>31</v>
      </c>
      <c r="B35" s="182" t="s">
        <v>66</v>
      </c>
      <c r="C35" s="175" t="s">
        <v>365</v>
      </c>
      <c r="D35" s="183" t="s">
        <v>27</v>
      </c>
      <c r="E35" s="175"/>
      <c r="F35" s="175" t="s">
        <v>183</v>
      </c>
      <c r="G35" s="175">
        <v>8</v>
      </c>
      <c r="H35" s="175">
        <v>8</v>
      </c>
      <c r="I35" s="17">
        <f t="shared" si="0"/>
        <v>16</v>
      </c>
      <c r="J35" s="142"/>
      <c r="K35" s="139"/>
      <c r="L35" s="143"/>
      <c r="M35" s="144"/>
      <c r="N35" s="60"/>
      <c r="O35" s="60"/>
      <c r="P35" s="85">
        <v>43488</v>
      </c>
      <c r="Q35" s="79" t="s">
        <v>77</v>
      </c>
      <c r="R35" s="52" t="s">
        <v>84</v>
      </c>
      <c r="S35" s="52" t="s">
        <v>112</v>
      </c>
      <c r="T35" s="78"/>
    </row>
    <row r="36" spans="1:20">
      <c r="A36" s="4">
        <v>32</v>
      </c>
      <c r="B36" s="182" t="s">
        <v>66</v>
      </c>
      <c r="C36" s="175" t="s">
        <v>366</v>
      </c>
      <c r="D36" s="183" t="s">
        <v>27</v>
      </c>
      <c r="E36" s="175"/>
      <c r="F36" s="175" t="s">
        <v>183</v>
      </c>
      <c r="G36" s="175">
        <v>8</v>
      </c>
      <c r="H36" s="175">
        <v>4</v>
      </c>
      <c r="I36" s="17">
        <f t="shared" si="0"/>
        <v>12</v>
      </c>
      <c r="J36" s="142"/>
      <c r="K36" s="139"/>
      <c r="L36" s="143"/>
      <c r="M36" s="144"/>
      <c r="N36" s="60"/>
      <c r="O36" s="60"/>
      <c r="P36" s="85">
        <v>43488</v>
      </c>
      <c r="Q36" s="79" t="s">
        <v>77</v>
      </c>
      <c r="R36" s="52" t="s">
        <v>84</v>
      </c>
      <c r="S36" s="52" t="s">
        <v>112</v>
      </c>
      <c r="T36" s="78"/>
    </row>
    <row r="37" spans="1:20">
      <c r="A37" s="4">
        <v>33</v>
      </c>
      <c r="B37" s="182" t="s">
        <v>66</v>
      </c>
      <c r="C37" s="175" t="s">
        <v>367</v>
      </c>
      <c r="D37" s="183" t="s">
        <v>27</v>
      </c>
      <c r="E37" s="175"/>
      <c r="F37" s="175" t="s">
        <v>184</v>
      </c>
      <c r="G37" s="175">
        <v>80</v>
      </c>
      <c r="H37" s="175">
        <v>70</v>
      </c>
      <c r="I37" s="17">
        <f t="shared" si="0"/>
        <v>150</v>
      </c>
      <c r="J37" s="145"/>
      <c r="K37" s="139"/>
      <c r="L37" s="143"/>
      <c r="M37" s="144"/>
      <c r="N37" s="60"/>
      <c r="O37" s="60"/>
      <c r="P37" s="85">
        <v>43489</v>
      </c>
      <c r="Q37" s="79" t="s">
        <v>80</v>
      </c>
      <c r="R37" s="52" t="s">
        <v>95</v>
      </c>
      <c r="S37" s="52" t="s">
        <v>112</v>
      </c>
      <c r="T37" s="78"/>
    </row>
    <row r="38" spans="1:20">
      <c r="A38" s="4">
        <v>34</v>
      </c>
      <c r="B38" s="182" t="s">
        <v>66</v>
      </c>
      <c r="C38" s="175" t="s">
        <v>367</v>
      </c>
      <c r="D38" s="183" t="s">
        <v>27</v>
      </c>
      <c r="E38" s="175"/>
      <c r="F38" s="175" t="s">
        <v>184</v>
      </c>
      <c r="G38" s="175">
        <v>75</v>
      </c>
      <c r="H38" s="175">
        <v>70</v>
      </c>
      <c r="I38" s="17">
        <f t="shared" si="0"/>
        <v>145</v>
      </c>
      <c r="J38" s="142"/>
      <c r="K38" s="139"/>
      <c r="L38" s="143"/>
      <c r="M38" s="144"/>
      <c r="N38" s="60"/>
      <c r="O38" s="60"/>
      <c r="P38" s="85">
        <v>43490</v>
      </c>
      <c r="Q38" s="79" t="s">
        <v>80</v>
      </c>
      <c r="R38" s="52" t="s">
        <v>95</v>
      </c>
      <c r="S38" s="52" t="s">
        <v>112</v>
      </c>
      <c r="T38" s="78"/>
    </row>
    <row r="39" spans="1:20">
      <c r="A39" s="4">
        <v>35</v>
      </c>
      <c r="B39" s="182" t="s">
        <v>66</v>
      </c>
      <c r="C39" s="175" t="s">
        <v>367</v>
      </c>
      <c r="D39" s="183" t="s">
        <v>27</v>
      </c>
      <c r="E39" s="175"/>
      <c r="F39" s="175" t="s">
        <v>184</v>
      </c>
      <c r="G39" s="175">
        <v>80</v>
      </c>
      <c r="H39" s="175">
        <v>70</v>
      </c>
      <c r="I39" s="17">
        <f t="shared" si="0"/>
        <v>150</v>
      </c>
      <c r="J39" s="142"/>
      <c r="K39" s="139"/>
      <c r="L39" s="143"/>
      <c r="M39" s="144"/>
      <c r="N39" s="60"/>
      <c r="O39" s="60"/>
      <c r="P39" s="85">
        <v>43492</v>
      </c>
      <c r="Q39" s="79" t="s">
        <v>80</v>
      </c>
      <c r="R39" s="52" t="s">
        <v>95</v>
      </c>
      <c r="S39" s="52" t="s">
        <v>112</v>
      </c>
      <c r="T39" s="78"/>
    </row>
    <row r="40" spans="1:20">
      <c r="A40" s="4">
        <v>36</v>
      </c>
      <c r="B40" s="182" t="s">
        <v>67</v>
      </c>
      <c r="C40" s="175" t="s">
        <v>163</v>
      </c>
      <c r="D40" s="183" t="s">
        <v>27</v>
      </c>
      <c r="E40" s="184"/>
      <c r="F40" s="175" t="s">
        <v>183</v>
      </c>
      <c r="G40" s="175">
        <v>44</v>
      </c>
      <c r="H40" s="175">
        <v>51</v>
      </c>
      <c r="I40" s="17">
        <f t="shared" si="0"/>
        <v>95</v>
      </c>
      <c r="J40" s="142"/>
      <c r="K40" s="139"/>
      <c r="L40" s="143"/>
      <c r="M40" s="144"/>
      <c r="N40" s="60"/>
      <c r="O40" s="60"/>
      <c r="P40" s="85">
        <v>43466</v>
      </c>
      <c r="Q40" s="18" t="s">
        <v>79</v>
      </c>
      <c r="R40" s="52" t="s">
        <v>95</v>
      </c>
      <c r="S40" s="52" t="s">
        <v>112</v>
      </c>
      <c r="T40" s="78"/>
    </row>
    <row r="41" spans="1:20">
      <c r="A41" s="4">
        <v>37</v>
      </c>
      <c r="B41" s="182" t="s">
        <v>67</v>
      </c>
      <c r="C41" s="175" t="s">
        <v>368</v>
      </c>
      <c r="D41" s="183" t="s">
        <v>27</v>
      </c>
      <c r="E41" s="184"/>
      <c r="F41" s="175" t="s">
        <v>75</v>
      </c>
      <c r="G41" s="175">
        <v>30</v>
      </c>
      <c r="H41" s="175">
        <v>24</v>
      </c>
      <c r="I41" s="17">
        <f t="shared" si="0"/>
        <v>54</v>
      </c>
      <c r="J41" s="142"/>
      <c r="K41" s="139"/>
      <c r="L41" s="143"/>
      <c r="M41" s="144"/>
      <c r="N41" s="60"/>
      <c r="O41" s="60"/>
      <c r="P41" s="85">
        <v>43467</v>
      </c>
      <c r="Q41" s="18" t="s">
        <v>77</v>
      </c>
      <c r="R41" s="52" t="s">
        <v>95</v>
      </c>
      <c r="S41" s="52" t="s">
        <v>112</v>
      </c>
      <c r="T41" s="78"/>
    </row>
    <row r="42" spans="1:20">
      <c r="A42" s="4">
        <v>38</v>
      </c>
      <c r="B42" s="182" t="s">
        <v>67</v>
      </c>
      <c r="C42" s="175" t="s">
        <v>369</v>
      </c>
      <c r="D42" s="183" t="s">
        <v>29</v>
      </c>
      <c r="E42" s="184"/>
      <c r="F42" s="175" t="s">
        <v>254</v>
      </c>
      <c r="G42" s="175">
        <v>9</v>
      </c>
      <c r="H42" s="175">
        <v>6</v>
      </c>
      <c r="I42" s="17">
        <f t="shared" si="0"/>
        <v>15</v>
      </c>
      <c r="J42" s="142"/>
      <c r="K42" s="139"/>
      <c r="L42" s="143"/>
      <c r="M42" s="144"/>
      <c r="N42" s="60"/>
      <c r="O42" s="60"/>
      <c r="P42" s="85">
        <v>43467</v>
      </c>
      <c r="Q42" s="18" t="s">
        <v>77</v>
      </c>
      <c r="R42" s="52" t="s">
        <v>81</v>
      </c>
      <c r="S42" s="52" t="s">
        <v>112</v>
      </c>
      <c r="T42" s="78"/>
    </row>
    <row r="43" spans="1:20">
      <c r="A43" s="4">
        <v>39</v>
      </c>
      <c r="B43" s="182" t="s">
        <v>67</v>
      </c>
      <c r="C43" s="175" t="s">
        <v>370</v>
      </c>
      <c r="D43" s="183" t="s">
        <v>27</v>
      </c>
      <c r="E43" s="175"/>
      <c r="F43" s="175" t="s">
        <v>183</v>
      </c>
      <c r="G43" s="175">
        <v>29</v>
      </c>
      <c r="H43" s="175">
        <v>24</v>
      </c>
      <c r="I43" s="17">
        <f t="shared" si="0"/>
        <v>53</v>
      </c>
      <c r="J43" s="142"/>
      <c r="K43" s="139"/>
      <c r="L43" s="143"/>
      <c r="M43" s="144"/>
      <c r="N43" s="60"/>
      <c r="O43" s="60"/>
      <c r="P43" s="85">
        <v>43468</v>
      </c>
      <c r="Q43" s="18" t="s">
        <v>80</v>
      </c>
      <c r="R43" s="52" t="s">
        <v>81</v>
      </c>
      <c r="S43" s="52" t="s">
        <v>112</v>
      </c>
      <c r="T43" s="78"/>
    </row>
    <row r="44" spans="1:20">
      <c r="A44" s="4">
        <v>40</v>
      </c>
      <c r="B44" s="182" t="s">
        <v>67</v>
      </c>
      <c r="C44" s="175" t="s">
        <v>371</v>
      </c>
      <c r="D44" s="183" t="s">
        <v>29</v>
      </c>
      <c r="E44" s="184"/>
      <c r="F44" s="175" t="s">
        <v>254</v>
      </c>
      <c r="G44" s="175">
        <v>18</v>
      </c>
      <c r="H44" s="175">
        <v>13</v>
      </c>
      <c r="I44" s="17">
        <f t="shared" si="0"/>
        <v>31</v>
      </c>
      <c r="J44" s="146"/>
      <c r="K44" s="139"/>
      <c r="L44" s="143"/>
      <c r="M44" s="144"/>
      <c r="N44" s="60"/>
      <c r="O44" s="60"/>
      <c r="P44" s="85">
        <v>43468</v>
      </c>
      <c r="Q44" s="18" t="s">
        <v>80</v>
      </c>
      <c r="R44" s="52" t="s">
        <v>81</v>
      </c>
      <c r="S44" s="52" t="s">
        <v>112</v>
      </c>
      <c r="T44" s="78"/>
    </row>
    <row r="45" spans="1:20">
      <c r="A45" s="4">
        <v>41</v>
      </c>
      <c r="B45" s="182" t="s">
        <v>67</v>
      </c>
      <c r="C45" s="175" t="s">
        <v>372</v>
      </c>
      <c r="D45" s="183" t="s">
        <v>29</v>
      </c>
      <c r="E45" s="184"/>
      <c r="F45" s="175" t="s">
        <v>254</v>
      </c>
      <c r="G45" s="175">
        <v>9</v>
      </c>
      <c r="H45" s="175">
        <v>16</v>
      </c>
      <c r="I45" s="17">
        <f t="shared" si="0"/>
        <v>25</v>
      </c>
      <c r="J45" s="142"/>
      <c r="K45" s="139"/>
      <c r="L45" s="143"/>
      <c r="M45" s="144"/>
      <c r="N45" s="60"/>
      <c r="O45" s="60"/>
      <c r="P45" s="85">
        <v>43468</v>
      </c>
      <c r="Q45" s="18" t="s">
        <v>80</v>
      </c>
      <c r="R45" s="52" t="s">
        <v>81</v>
      </c>
      <c r="S45" s="52" t="s">
        <v>112</v>
      </c>
      <c r="T45" s="78"/>
    </row>
    <row r="46" spans="1:20">
      <c r="A46" s="4">
        <v>42</v>
      </c>
      <c r="B46" s="182" t="s">
        <v>67</v>
      </c>
      <c r="C46" s="175" t="s">
        <v>373</v>
      </c>
      <c r="D46" s="183" t="s">
        <v>27</v>
      </c>
      <c r="E46" s="184"/>
      <c r="F46" s="175" t="s">
        <v>183</v>
      </c>
      <c r="G46" s="175">
        <v>39</v>
      </c>
      <c r="H46" s="175">
        <v>24</v>
      </c>
      <c r="I46" s="17">
        <f t="shared" si="0"/>
        <v>63</v>
      </c>
      <c r="J46" s="142"/>
      <c r="K46" s="139"/>
      <c r="L46" s="143"/>
      <c r="M46" s="144"/>
      <c r="N46" s="60"/>
      <c r="O46" s="60"/>
      <c r="P46" s="85">
        <v>43469</v>
      </c>
      <c r="Q46" s="18" t="s">
        <v>91</v>
      </c>
      <c r="R46" s="52" t="s">
        <v>81</v>
      </c>
      <c r="S46" s="52" t="s">
        <v>112</v>
      </c>
      <c r="T46" s="78"/>
    </row>
    <row r="47" spans="1:20">
      <c r="A47" s="4">
        <v>43</v>
      </c>
      <c r="B47" s="182" t="s">
        <v>67</v>
      </c>
      <c r="C47" s="175" t="s">
        <v>374</v>
      </c>
      <c r="D47" s="183" t="s">
        <v>29</v>
      </c>
      <c r="E47" s="184"/>
      <c r="F47" s="175" t="s">
        <v>254</v>
      </c>
      <c r="G47" s="175">
        <v>13</v>
      </c>
      <c r="H47" s="175">
        <v>9</v>
      </c>
      <c r="I47" s="17">
        <f t="shared" si="0"/>
        <v>22</v>
      </c>
      <c r="J47" s="142"/>
      <c r="K47" s="139"/>
      <c r="L47" s="143"/>
      <c r="M47" s="144"/>
      <c r="N47" s="60"/>
      <c r="O47" s="60"/>
      <c r="P47" s="85">
        <v>43469</v>
      </c>
      <c r="Q47" s="18" t="s">
        <v>91</v>
      </c>
      <c r="R47" s="52" t="s">
        <v>81</v>
      </c>
      <c r="S47" s="52" t="s">
        <v>112</v>
      </c>
      <c r="T47" s="78"/>
    </row>
    <row r="48" spans="1:20">
      <c r="A48" s="4">
        <v>44</v>
      </c>
      <c r="B48" s="182" t="s">
        <v>67</v>
      </c>
      <c r="C48" s="175" t="s">
        <v>375</v>
      </c>
      <c r="D48" s="183" t="s">
        <v>27</v>
      </c>
      <c r="E48" s="184"/>
      <c r="F48" s="175" t="s">
        <v>183</v>
      </c>
      <c r="G48" s="175">
        <v>17</v>
      </c>
      <c r="H48" s="175">
        <v>20</v>
      </c>
      <c r="I48" s="17">
        <f t="shared" si="0"/>
        <v>37</v>
      </c>
      <c r="J48" s="142"/>
      <c r="K48" s="139"/>
      <c r="L48" s="143"/>
      <c r="M48" s="144"/>
      <c r="N48" s="60"/>
      <c r="O48" s="60"/>
      <c r="P48" s="85">
        <v>43470</v>
      </c>
      <c r="Q48" s="18" t="s">
        <v>78</v>
      </c>
      <c r="R48" s="52" t="s">
        <v>81</v>
      </c>
      <c r="S48" s="52" t="s">
        <v>112</v>
      </c>
      <c r="T48" s="78"/>
    </row>
    <row r="49" spans="1:20">
      <c r="A49" s="4">
        <v>45</v>
      </c>
      <c r="B49" s="182" t="s">
        <v>67</v>
      </c>
      <c r="C49" s="175" t="s">
        <v>376</v>
      </c>
      <c r="D49" s="183" t="s">
        <v>27</v>
      </c>
      <c r="E49" s="184"/>
      <c r="F49" s="175" t="s">
        <v>230</v>
      </c>
      <c r="G49" s="175">
        <v>44</v>
      </c>
      <c r="H49" s="175">
        <v>44</v>
      </c>
      <c r="I49" s="17">
        <f t="shared" si="0"/>
        <v>88</v>
      </c>
      <c r="J49" s="142"/>
      <c r="K49" s="139"/>
      <c r="L49" s="143"/>
      <c r="M49" s="144"/>
      <c r="N49" s="60"/>
      <c r="O49" s="60"/>
      <c r="P49" s="85">
        <v>43470</v>
      </c>
      <c r="Q49" s="18" t="s">
        <v>78</v>
      </c>
      <c r="R49" s="52" t="s">
        <v>82</v>
      </c>
      <c r="S49" s="52" t="s">
        <v>112</v>
      </c>
      <c r="T49" s="78"/>
    </row>
    <row r="50" spans="1:20">
      <c r="A50" s="4">
        <v>46</v>
      </c>
      <c r="B50" s="182" t="s">
        <v>67</v>
      </c>
      <c r="C50" s="175" t="s">
        <v>377</v>
      </c>
      <c r="D50" s="183" t="s">
        <v>29</v>
      </c>
      <c r="E50" s="184"/>
      <c r="F50" s="189" t="s">
        <v>76</v>
      </c>
      <c r="G50" s="175">
        <v>12</v>
      </c>
      <c r="H50" s="175">
        <v>10</v>
      </c>
      <c r="I50" s="17">
        <f t="shared" si="0"/>
        <v>22</v>
      </c>
      <c r="J50" s="142"/>
      <c r="K50" s="139"/>
      <c r="L50" s="143"/>
      <c r="M50" s="144"/>
      <c r="N50" s="72"/>
      <c r="O50" s="60"/>
      <c r="P50" s="85">
        <v>43471</v>
      </c>
      <c r="Q50" s="18" t="s">
        <v>92</v>
      </c>
      <c r="R50" s="52" t="s">
        <v>82</v>
      </c>
      <c r="S50" s="52" t="s">
        <v>112</v>
      </c>
      <c r="T50" s="78"/>
    </row>
    <row r="51" spans="1:20">
      <c r="A51" s="4">
        <v>47</v>
      </c>
      <c r="B51" s="182" t="s">
        <v>67</v>
      </c>
      <c r="C51" s="175" t="s">
        <v>378</v>
      </c>
      <c r="D51" s="183" t="s">
        <v>27</v>
      </c>
      <c r="E51" s="184"/>
      <c r="F51" s="175" t="s">
        <v>183</v>
      </c>
      <c r="G51" s="175">
        <v>27</v>
      </c>
      <c r="H51" s="175">
        <v>21</v>
      </c>
      <c r="I51" s="17">
        <f t="shared" si="0"/>
        <v>48</v>
      </c>
      <c r="J51" s="142"/>
      <c r="K51" s="139"/>
      <c r="L51" s="143"/>
      <c r="M51" s="144"/>
      <c r="N51" s="60"/>
      <c r="O51" s="60"/>
      <c r="P51" s="85">
        <v>43471</v>
      </c>
      <c r="Q51" s="18" t="s">
        <v>92</v>
      </c>
      <c r="R51" s="52" t="s">
        <v>82</v>
      </c>
      <c r="S51" s="52" t="s">
        <v>112</v>
      </c>
      <c r="T51" s="78"/>
    </row>
    <row r="52" spans="1:20">
      <c r="A52" s="4">
        <v>48</v>
      </c>
      <c r="B52" s="182" t="s">
        <v>67</v>
      </c>
      <c r="C52" s="175" t="s">
        <v>379</v>
      </c>
      <c r="D52" s="183" t="s">
        <v>27</v>
      </c>
      <c r="E52" s="184"/>
      <c r="F52" s="175" t="s">
        <v>380</v>
      </c>
      <c r="G52" s="175">
        <v>90</v>
      </c>
      <c r="H52" s="175">
        <v>84</v>
      </c>
      <c r="I52" s="17">
        <f t="shared" si="0"/>
        <v>174</v>
      </c>
      <c r="J52" s="142"/>
      <c r="K52" s="139"/>
      <c r="L52" s="143"/>
      <c r="M52" s="144"/>
      <c r="N52" s="72"/>
      <c r="O52" s="60"/>
      <c r="P52" s="85">
        <v>43473</v>
      </c>
      <c r="Q52" s="18" t="s">
        <v>79</v>
      </c>
      <c r="R52" s="52" t="s">
        <v>82</v>
      </c>
      <c r="S52" s="52" t="s">
        <v>112</v>
      </c>
      <c r="T52" s="78"/>
    </row>
    <row r="53" spans="1:20">
      <c r="A53" s="4">
        <v>49</v>
      </c>
      <c r="B53" s="182" t="s">
        <v>67</v>
      </c>
      <c r="C53" s="175" t="s">
        <v>381</v>
      </c>
      <c r="D53" s="183" t="s">
        <v>27</v>
      </c>
      <c r="E53" s="184"/>
      <c r="F53" s="175" t="s">
        <v>288</v>
      </c>
      <c r="G53" s="175">
        <v>27</v>
      </c>
      <c r="H53" s="175">
        <v>13</v>
      </c>
      <c r="I53" s="17">
        <f t="shared" si="0"/>
        <v>40</v>
      </c>
      <c r="J53" s="142"/>
      <c r="K53" s="139"/>
      <c r="L53" s="143"/>
      <c r="M53" s="144"/>
      <c r="N53" s="60"/>
      <c r="O53" s="60"/>
      <c r="P53" s="85">
        <v>43474</v>
      </c>
      <c r="Q53" s="18" t="s">
        <v>77</v>
      </c>
      <c r="R53" s="52" t="s">
        <v>93</v>
      </c>
      <c r="S53" s="52" t="s">
        <v>112</v>
      </c>
      <c r="T53" s="78"/>
    </row>
    <row r="54" spans="1:20">
      <c r="A54" s="4">
        <v>50</v>
      </c>
      <c r="B54" s="182" t="s">
        <v>67</v>
      </c>
      <c r="C54" s="175" t="s">
        <v>382</v>
      </c>
      <c r="D54" s="183" t="s">
        <v>29</v>
      </c>
      <c r="E54" s="175">
        <v>155</v>
      </c>
      <c r="F54" s="175" t="s">
        <v>76</v>
      </c>
      <c r="G54" s="175">
        <v>17</v>
      </c>
      <c r="H54" s="175">
        <v>10</v>
      </c>
      <c r="I54" s="17">
        <f t="shared" si="0"/>
        <v>27</v>
      </c>
      <c r="J54" s="142"/>
      <c r="K54" s="139"/>
      <c r="L54" s="143"/>
      <c r="M54" s="144"/>
      <c r="N54" s="60"/>
      <c r="O54" s="60"/>
      <c r="P54" s="85">
        <v>43474</v>
      </c>
      <c r="Q54" s="18" t="s">
        <v>77</v>
      </c>
      <c r="R54" s="52" t="s">
        <v>93</v>
      </c>
      <c r="S54" s="52" t="s">
        <v>112</v>
      </c>
      <c r="T54" s="78"/>
    </row>
    <row r="55" spans="1:20">
      <c r="A55" s="4">
        <v>51</v>
      </c>
      <c r="B55" s="182" t="s">
        <v>67</v>
      </c>
      <c r="C55" s="175" t="s">
        <v>383</v>
      </c>
      <c r="D55" s="183" t="s">
        <v>27</v>
      </c>
      <c r="E55" s="175">
        <v>18080115801</v>
      </c>
      <c r="F55" s="175" t="s">
        <v>74</v>
      </c>
      <c r="G55" s="175">
        <v>15</v>
      </c>
      <c r="H55" s="175">
        <v>18</v>
      </c>
      <c r="I55" s="17">
        <f t="shared" si="0"/>
        <v>33</v>
      </c>
      <c r="J55" s="142"/>
      <c r="K55" s="139"/>
      <c r="L55" s="143"/>
      <c r="M55" s="144"/>
      <c r="N55" s="60"/>
      <c r="O55" s="60"/>
      <c r="P55" s="85">
        <v>43475</v>
      </c>
      <c r="Q55" s="18" t="s">
        <v>80</v>
      </c>
      <c r="R55" s="52" t="s">
        <v>93</v>
      </c>
      <c r="S55" s="52" t="s">
        <v>112</v>
      </c>
      <c r="T55" s="78"/>
    </row>
    <row r="56" spans="1:20">
      <c r="A56" s="4">
        <v>52</v>
      </c>
      <c r="B56" s="182" t="s">
        <v>67</v>
      </c>
      <c r="C56" s="175" t="s">
        <v>384</v>
      </c>
      <c r="D56" s="183" t="s">
        <v>27</v>
      </c>
      <c r="E56" s="175">
        <v>18080115804</v>
      </c>
      <c r="F56" s="175" t="s">
        <v>288</v>
      </c>
      <c r="G56" s="175">
        <v>51</v>
      </c>
      <c r="H56" s="175">
        <v>36</v>
      </c>
      <c r="I56" s="17">
        <f t="shared" si="0"/>
        <v>87</v>
      </c>
      <c r="J56" s="142"/>
      <c r="K56" s="139"/>
      <c r="L56" s="143"/>
      <c r="M56" s="144"/>
      <c r="N56" s="60"/>
      <c r="O56" s="60"/>
      <c r="P56" s="85">
        <v>43476</v>
      </c>
      <c r="Q56" s="18" t="s">
        <v>91</v>
      </c>
      <c r="R56" s="52" t="s">
        <v>93</v>
      </c>
      <c r="S56" s="52" t="s">
        <v>112</v>
      </c>
      <c r="T56" s="78"/>
    </row>
    <row r="57" spans="1:20">
      <c r="A57" s="4">
        <v>53</v>
      </c>
      <c r="B57" s="182" t="s">
        <v>67</v>
      </c>
      <c r="C57" s="175" t="s">
        <v>385</v>
      </c>
      <c r="D57" s="183" t="s">
        <v>27</v>
      </c>
      <c r="E57" s="175">
        <v>18080115802</v>
      </c>
      <c r="F57" s="175" t="s">
        <v>185</v>
      </c>
      <c r="G57" s="175">
        <v>43</v>
      </c>
      <c r="H57" s="175">
        <v>43</v>
      </c>
      <c r="I57" s="17">
        <f t="shared" si="0"/>
        <v>86</v>
      </c>
      <c r="J57" s="142"/>
      <c r="K57" s="139"/>
      <c r="L57" s="143"/>
      <c r="M57" s="144"/>
      <c r="N57" s="60"/>
      <c r="O57" s="60"/>
      <c r="P57" s="85">
        <v>43477</v>
      </c>
      <c r="Q57" s="18" t="s">
        <v>78</v>
      </c>
      <c r="R57" s="52" t="s">
        <v>93</v>
      </c>
      <c r="S57" s="52" t="s">
        <v>112</v>
      </c>
      <c r="T57" s="78"/>
    </row>
    <row r="58" spans="1:20">
      <c r="A58" s="4">
        <v>54</v>
      </c>
      <c r="B58" s="182" t="s">
        <v>67</v>
      </c>
      <c r="C58" s="175" t="s">
        <v>386</v>
      </c>
      <c r="D58" s="175" t="s">
        <v>27</v>
      </c>
      <c r="E58" s="175">
        <v>18080117201</v>
      </c>
      <c r="F58" s="175" t="s">
        <v>74</v>
      </c>
      <c r="G58" s="175">
        <v>16</v>
      </c>
      <c r="H58" s="175">
        <v>15</v>
      </c>
      <c r="I58" s="17">
        <f t="shared" si="0"/>
        <v>31</v>
      </c>
      <c r="J58" s="142"/>
      <c r="K58" s="139"/>
      <c r="L58" s="143"/>
      <c r="M58" s="144"/>
      <c r="N58" s="60"/>
      <c r="O58" s="60"/>
      <c r="P58" s="85">
        <v>43477</v>
      </c>
      <c r="Q58" s="18" t="s">
        <v>78</v>
      </c>
      <c r="R58" s="52" t="s">
        <v>93</v>
      </c>
      <c r="S58" s="52" t="s">
        <v>112</v>
      </c>
      <c r="T58" s="78"/>
    </row>
    <row r="59" spans="1:20">
      <c r="A59" s="4">
        <v>55</v>
      </c>
      <c r="B59" s="182" t="s">
        <v>67</v>
      </c>
      <c r="C59" s="175" t="s">
        <v>387</v>
      </c>
      <c r="D59" s="183" t="s">
        <v>29</v>
      </c>
      <c r="E59" s="175">
        <v>156</v>
      </c>
      <c r="F59" s="175" t="s">
        <v>76</v>
      </c>
      <c r="G59" s="175">
        <v>10</v>
      </c>
      <c r="H59" s="175">
        <v>7</v>
      </c>
      <c r="I59" s="17">
        <f t="shared" si="0"/>
        <v>17</v>
      </c>
      <c r="J59" s="142"/>
      <c r="K59" s="139"/>
      <c r="L59" s="143"/>
      <c r="M59" s="144"/>
      <c r="N59" s="60"/>
      <c r="O59" s="60"/>
      <c r="P59" s="85">
        <v>43478</v>
      </c>
      <c r="Q59" s="18" t="s">
        <v>92</v>
      </c>
      <c r="R59" s="52" t="s">
        <v>88</v>
      </c>
      <c r="S59" s="52" t="s">
        <v>112</v>
      </c>
      <c r="T59" s="78"/>
    </row>
    <row r="60" spans="1:20">
      <c r="A60" s="4">
        <v>56</v>
      </c>
      <c r="B60" s="182" t="s">
        <v>67</v>
      </c>
      <c r="C60" s="175" t="s">
        <v>140</v>
      </c>
      <c r="D60" s="183" t="s">
        <v>27</v>
      </c>
      <c r="E60" s="175">
        <v>18080117101</v>
      </c>
      <c r="F60" s="175" t="s">
        <v>74</v>
      </c>
      <c r="G60" s="175">
        <v>10</v>
      </c>
      <c r="H60" s="175">
        <v>15</v>
      </c>
      <c r="I60" s="17">
        <f t="shared" si="0"/>
        <v>25</v>
      </c>
      <c r="J60" s="142"/>
      <c r="K60" s="139"/>
      <c r="L60" s="143"/>
      <c r="M60" s="144"/>
      <c r="N60" s="60"/>
      <c r="O60" s="60"/>
      <c r="P60" s="85">
        <v>43482</v>
      </c>
      <c r="Q60" s="18" t="s">
        <v>80</v>
      </c>
      <c r="R60" s="52" t="s">
        <v>88</v>
      </c>
      <c r="S60" s="52" t="s">
        <v>112</v>
      </c>
      <c r="T60" s="78"/>
    </row>
    <row r="61" spans="1:20">
      <c r="A61" s="4">
        <v>57</v>
      </c>
      <c r="B61" s="182" t="s">
        <v>67</v>
      </c>
      <c r="C61" s="175" t="s">
        <v>388</v>
      </c>
      <c r="D61" s="183" t="s">
        <v>29</v>
      </c>
      <c r="E61" s="175">
        <v>327</v>
      </c>
      <c r="F61" s="175" t="s">
        <v>76</v>
      </c>
      <c r="G61" s="175">
        <v>10</v>
      </c>
      <c r="H61" s="175">
        <v>15</v>
      </c>
      <c r="I61" s="17">
        <f t="shared" si="0"/>
        <v>25</v>
      </c>
      <c r="J61" s="142"/>
      <c r="K61" s="139"/>
      <c r="L61" s="143"/>
      <c r="M61" s="144"/>
      <c r="N61" s="60"/>
      <c r="O61" s="60"/>
      <c r="P61" s="85">
        <v>43482</v>
      </c>
      <c r="Q61" s="18" t="s">
        <v>80</v>
      </c>
      <c r="R61" s="52" t="s">
        <v>88</v>
      </c>
      <c r="S61" s="52" t="s">
        <v>112</v>
      </c>
      <c r="T61" s="78"/>
    </row>
    <row r="62" spans="1:20">
      <c r="A62" s="4">
        <v>58</v>
      </c>
      <c r="B62" s="182" t="s">
        <v>67</v>
      </c>
      <c r="C62" s="175" t="s">
        <v>389</v>
      </c>
      <c r="D62" s="183" t="s">
        <v>29</v>
      </c>
      <c r="E62" s="175">
        <v>21</v>
      </c>
      <c r="F62" s="175" t="s">
        <v>76</v>
      </c>
      <c r="G62" s="175">
        <v>9</v>
      </c>
      <c r="H62" s="175">
        <v>8</v>
      </c>
      <c r="I62" s="17">
        <f t="shared" si="0"/>
        <v>17</v>
      </c>
      <c r="J62" s="142"/>
      <c r="K62" s="139"/>
      <c r="L62" s="143"/>
      <c r="M62" s="144"/>
      <c r="N62" s="60"/>
      <c r="O62" s="60"/>
      <c r="P62" s="85">
        <v>43483</v>
      </c>
      <c r="Q62" s="18" t="s">
        <v>91</v>
      </c>
      <c r="R62" s="52" t="s">
        <v>87</v>
      </c>
      <c r="S62" s="52" t="s">
        <v>112</v>
      </c>
      <c r="T62" s="78"/>
    </row>
    <row r="63" spans="1:20">
      <c r="A63" s="4">
        <v>59</v>
      </c>
      <c r="B63" s="182" t="s">
        <v>67</v>
      </c>
      <c r="C63" s="175" t="s">
        <v>390</v>
      </c>
      <c r="D63" s="175" t="s">
        <v>27</v>
      </c>
      <c r="E63" s="175">
        <v>18080106101</v>
      </c>
      <c r="F63" s="175" t="s">
        <v>183</v>
      </c>
      <c r="G63" s="175">
        <v>20</v>
      </c>
      <c r="H63" s="175">
        <v>15</v>
      </c>
      <c r="I63" s="17">
        <f t="shared" si="0"/>
        <v>35</v>
      </c>
      <c r="J63" s="142"/>
      <c r="K63" s="139"/>
      <c r="L63" s="143"/>
      <c r="M63" s="144"/>
      <c r="N63" s="60"/>
      <c r="O63" s="60"/>
      <c r="P63" s="85">
        <v>43483</v>
      </c>
      <c r="Q63" s="18" t="s">
        <v>91</v>
      </c>
      <c r="R63" s="52" t="s">
        <v>87</v>
      </c>
      <c r="S63" s="52" t="s">
        <v>112</v>
      </c>
      <c r="T63" s="78"/>
    </row>
    <row r="64" spans="1:20">
      <c r="A64" s="4">
        <v>60</v>
      </c>
      <c r="B64" s="182" t="s">
        <v>67</v>
      </c>
      <c r="C64" s="175" t="s">
        <v>391</v>
      </c>
      <c r="D64" s="175" t="s">
        <v>27</v>
      </c>
      <c r="E64" s="175">
        <v>136</v>
      </c>
      <c r="F64" s="175" t="s">
        <v>183</v>
      </c>
      <c r="G64" s="175">
        <v>16</v>
      </c>
      <c r="H64" s="175">
        <v>15</v>
      </c>
      <c r="I64" s="17">
        <f t="shared" si="0"/>
        <v>31</v>
      </c>
      <c r="J64" s="142"/>
      <c r="K64" s="139"/>
      <c r="L64" s="143"/>
      <c r="M64" s="144"/>
      <c r="N64" s="60"/>
      <c r="O64" s="60"/>
      <c r="P64" s="85">
        <v>43483</v>
      </c>
      <c r="Q64" s="18" t="s">
        <v>78</v>
      </c>
      <c r="R64" s="52" t="s">
        <v>87</v>
      </c>
      <c r="S64" s="52" t="s">
        <v>112</v>
      </c>
      <c r="T64" s="78"/>
    </row>
    <row r="65" spans="1:20">
      <c r="A65" s="4">
        <v>61</v>
      </c>
      <c r="B65" s="182" t="s">
        <v>67</v>
      </c>
      <c r="C65" s="175" t="s">
        <v>392</v>
      </c>
      <c r="D65" s="175" t="s">
        <v>27</v>
      </c>
      <c r="E65" s="175">
        <v>18080106403</v>
      </c>
      <c r="F65" s="175" t="s">
        <v>183</v>
      </c>
      <c r="G65" s="175">
        <v>14</v>
      </c>
      <c r="H65" s="175">
        <v>17</v>
      </c>
      <c r="I65" s="17">
        <f t="shared" si="0"/>
        <v>31</v>
      </c>
      <c r="J65" s="142"/>
      <c r="K65" s="139"/>
      <c r="L65" s="143"/>
      <c r="M65" s="144"/>
      <c r="N65" s="60"/>
      <c r="O65" s="60"/>
      <c r="P65" s="85">
        <v>43484</v>
      </c>
      <c r="Q65" s="18" t="s">
        <v>78</v>
      </c>
      <c r="R65" s="52" t="s">
        <v>87</v>
      </c>
      <c r="S65" s="52" t="s">
        <v>112</v>
      </c>
      <c r="T65" s="78"/>
    </row>
    <row r="66" spans="1:20">
      <c r="A66" s="4">
        <v>62</v>
      </c>
      <c r="B66" s="182" t="s">
        <v>67</v>
      </c>
      <c r="C66" s="175" t="s">
        <v>393</v>
      </c>
      <c r="D66" s="175" t="s">
        <v>27</v>
      </c>
      <c r="E66" s="175"/>
      <c r="F66" s="175" t="s">
        <v>183</v>
      </c>
      <c r="G66" s="175">
        <v>24</v>
      </c>
      <c r="H66" s="175">
        <v>30</v>
      </c>
      <c r="I66" s="17">
        <f t="shared" si="0"/>
        <v>54</v>
      </c>
      <c r="J66" s="142"/>
      <c r="K66" s="139"/>
      <c r="L66" s="143"/>
      <c r="M66" s="144"/>
      <c r="N66" s="60"/>
      <c r="O66" s="60"/>
      <c r="P66" s="85">
        <v>43484</v>
      </c>
      <c r="Q66" s="18" t="s">
        <v>78</v>
      </c>
      <c r="R66" s="52" t="s">
        <v>87</v>
      </c>
      <c r="S66" s="52" t="s">
        <v>112</v>
      </c>
      <c r="T66" s="78"/>
    </row>
    <row r="67" spans="1:20">
      <c r="A67" s="4">
        <v>63</v>
      </c>
      <c r="B67" s="182" t="s">
        <v>67</v>
      </c>
      <c r="C67" s="175" t="s">
        <v>394</v>
      </c>
      <c r="D67" s="175" t="s">
        <v>27</v>
      </c>
      <c r="E67" s="175"/>
      <c r="F67" s="175" t="s">
        <v>185</v>
      </c>
      <c r="G67" s="175">
        <v>18</v>
      </c>
      <c r="H67" s="175">
        <v>16</v>
      </c>
      <c r="I67" s="17">
        <f t="shared" si="0"/>
        <v>34</v>
      </c>
      <c r="J67" s="142"/>
      <c r="K67" s="139"/>
      <c r="L67" s="143"/>
      <c r="M67" s="144"/>
      <c r="N67" s="60"/>
      <c r="O67" s="60"/>
      <c r="P67" s="85">
        <v>43485</v>
      </c>
      <c r="Q67" s="18" t="s">
        <v>92</v>
      </c>
      <c r="R67" s="52" t="s">
        <v>87</v>
      </c>
      <c r="S67" s="52" t="s">
        <v>112</v>
      </c>
      <c r="T67" s="78"/>
    </row>
    <row r="68" spans="1:20">
      <c r="A68" s="4">
        <v>64</v>
      </c>
      <c r="B68" s="182" t="s">
        <v>67</v>
      </c>
      <c r="C68" s="175" t="s">
        <v>395</v>
      </c>
      <c r="D68" s="175" t="s">
        <v>27</v>
      </c>
      <c r="E68" s="175"/>
      <c r="F68" s="175" t="s">
        <v>288</v>
      </c>
      <c r="G68" s="175">
        <v>15</v>
      </c>
      <c r="H68" s="175">
        <v>22</v>
      </c>
      <c r="I68" s="17">
        <f t="shared" si="0"/>
        <v>37</v>
      </c>
      <c r="J68" s="142"/>
      <c r="K68" s="139"/>
      <c r="L68" s="143"/>
      <c r="M68" s="144"/>
      <c r="N68" s="60"/>
      <c r="O68" s="60"/>
      <c r="P68" s="85">
        <v>43487</v>
      </c>
      <c r="Q68" s="18" t="s">
        <v>79</v>
      </c>
      <c r="R68" s="52" t="s">
        <v>87</v>
      </c>
      <c r="S68" s="52" t="s">
        <v>112</v>
      </c>
      <c r="T68" s="78"/>
    </row>
    <row r="69" spans="1:20">
      <c r="A69" s="4">
        <v>65</v>
      </c>
      <c r="B69" s="182" t="s">
        <v>67</v>
      </c>
      <c r="C69" s="175" t="s">
        <v>396</v>
      </c>
      <c r="D69" s="175" t="s">
        <v>27</v>
      </c>
      <c r="E69" s="175"/>
      <c r="F69" s="175" t="s">
        <v>189</v>
      </c>
      <c r="G69" s="175">
        <v>12</v>
      </c>
      <c r="H69" s="175">
        <v>13</v>
      </c>
      <c r="I69" s="17">
        <f t="shared" si="0"/>
        <v>25</v>
      </c>
      <c r="J69" s="142"/>
      <c r="K69" s="139"/>
      <c r="L69" s="143"/>
      <c r="M69" s="144"/>
      <c r="N69" s="60"/>
      <c r="O69" s="60"/>
      <c r="P69" s="85">
        <v>43487</v>
      </c>
      <c r="Q69" s="18" t="s">
        <v>79</v>
      </c>
      <c r="R69" s="52" t="s">
        <v>89</v>
      </c>
      <c r="S69" s="52" t="s">
        <v>112</v>
      </c>
      <c r="T69" s="78"/>
    </row>
    <row r="70" spans="1:20">
      <c r="A70" s="4">
        <v>66</v>
      </c>
      <c r="B70" s="182" t="s">
        <v>67</v>
      </c>
      <c r="C70" s="175" t="s">
        <v>397</v>
      </c>
      <c r="D70" s="175" t="s">
        <v>27</v>
      </c>
      <c r="E70" s="175"/>
      <c r="F70" s="175" t="s">
        <v>185</v>
      </c>
      <c r="G70" s="175">
        <v>0</v>
      </c>
      <c r="H70" s="175">
        <v>30</v>
      </c>
      <c r="I70" s="17">
        <f t="shared" si="0"/>
        <v>30</v>
      </c>
      <c r="J70" s="142"/>
      <c r="K70" s="139"/>
      <c r="L70" s="143"/>
      <c r="M70" s="144"/>
      <c r="N70" s="60"/>
      <c r="O70" s="60"/>
      <c r="P70" s="85">
        <v>43488</v>
      </c>
      <c r="Q70" s="79" t="s">
        <v>77</v>
      </c>
      <c r="R70" s="52" t="s">
        <v>89</v>
      </c>
      <c r="S70" s="52" t="s">
        <v>112</v>
      </c>
      <c r="T70" s="78"/>
    </row>
    <row r="71" spans="1:20">
      <c r="A71" s="4">
        <v>67</v>
      </c>
      <c r="B71" s="182" t="s">
        <v>67</v>
      </c>
      <c r="C71" s="175" t="s">
        <v>398</v>
      </c>
      <c r="D71" s="175" t="s">
        <v>27</v>
      </c>
      <c r="E71" s="175"/>
      <c r="F71" s="175" t="s">
        <v>183</v>
      </c>
      <c r="G71" s="175">
        <v>15</v>
      </c>
      <c r="H71" s="175">
        <v>10</v>
      </c>
      <c r="I71" s="17">
        <f t="shared" ref="I71:I164" si="1">+G71+H71</f>
        <v>25</v>
      </c>
      <c r="J71" s="142"/>
      <c r="K71" s="139"/>
      <c r="L71" s="143"/>
      <c r="M71" s="144"/>
      <c r="N71" s="60"/>
      <c r="O71" s="60"/>
      <c r="P71" s="85">
        <v>43488</v>
      </c>
      <c r="Q71" s="79" t="s">
        <v>77</v>
      </c>
      <c r="R71" s="52" t="s">
        <v>89</v>
      </c>
      <c r="S71" s="52" t="s">
        <v>112</v>
      </c>
      <c r="T71" s="78"/>
    </row>
    <row r="72" spans="1:20">
      <c r="A72" s="4">
        <v>68</v>
      </c>
      <c r="B72" s="182" t="s">
        <v>67</v>
      </c>
      <c r="C72" s="185" t="s">
        <v>399</v>
      </c>
      <c r="D72" s="175" t="s">
        <v>27</v>
      </c>
      <c r="E72" s="175"/>
      <c r="F72" s="185" t="s">
        <v>183</v>
      </c>
      <c r="G72" s="185">
        <v>16</v>
      </c>
      <c r="H72" s="185">
        <v>20</v>
      </c>
      <c r="I72" s="17">
        <f t="shared" si="1"/>
        <v>36</v>
      </c>
      <c r="J72" s="142"/>
      <c r="K72" s="139"/>
      <c r="L72" s="143"/>
      <c r="M72" s="144"/>
      <c r="N72" s="60"/>
      <c r="O72" s="60"/>
      <c r="P72" s="85">
        <v>43489</v>
      </c>
      <c r="Q72" s="79" t="s">
        <v>80</v>
      </c>
      <c r="R72" s="52" t="s">
        <v>89</v>
      </c>
      <c r="S72" s="52" t="s">
        <v>112</v>
      </c>
      <c r="T72" s="18"/>
    </row>
    <row r="73" spans="1:20">
      <c r="A73" s="4">
        <v>69</v>
      </c>
      <c r="B73" s="182" t="s">
        <v>67</v>
      </c>
      <c r="C73" s="175" t="s">
        <v>400</v>
      </c>
      <c r="D73" s="175" t="s">
        <v>29</v>
      </c>
      <c r="E73" s="175"/>
      <c r="F73" s="175" t="s">
        <v>76</v>
      </c>
      <c r="G73" s="175">
        <v>20</v>
      </c>
      <c r="H73" s="175">
        <v>19</v>
      </c>
      <c r="I73" s="17">
        <f t="shared" si="1"/>
        <v>39</v>
      </c>
      <c r="J73" s="142"/>
      <c r="K73" s="139"/>
      <c r="L73" s="143"/>
      <c r="M73" s="144"/>
      <c r="N73" s="60"/>
      <c r="O73" s="60"/>
      <c r="P73" s="85">
        <v>43490</v>
      </c>
      <c r="Q73" s="79" t="s">
        <v>91</v>
      </c>
      <c r="R73" s="52" t="s">
        <v>89</v>
      </c>
      <c r="S73" s="52" t="s">
        <v>112</v>
      </c>
      <c r="T73" s="18"/>
    </row>
    <row r="74" spans="1:20">
      <c r="A74" s="4">
        <v>70</v>
      </c>
      <c r="B74" s="182" t="s">
        <v>67</v>
      </c>
      <c r="C74" s="175" t="s">
        <v>401</v>
      </c>
      <c r="D74" s="175" t="s">
        <v>27</v>
      </c>
      <c r="E74" s="175"/>
      <c r="F74" s="175" t="s">
        <v>183</v>
      </c>
      <c r="G74" s="175">
        <v>18</v>
      </c>
      <c r="H74" s="175">
        <v>11</v>
      </c>
      <c r="I74" s="17">
        <f t="shared" si="1"/>
        <v>29</v>
      </c>
      <c r="J74" s="142"/>
      <c r="K74" s="139"/>
      <c r="L74" s="143"/>
      <c r="M74" s="144"/>
      <c r="N74" s="60"/>
      <c r="O74" s="60"/>
      <c r="P74" s="85">
        <v>43492</v>
      </c>
      <c r="Q74" s="79" t="s">
        <v>78</v>
      </c>
      <c r="R74" s="52" t="s">
        <v>89</v>
      </c>
      <c r="S74" s="52" t="s">
        <v>112</v>
      </c>
      <c r="T74" s="18"/>
    </row>
    <row r="75" spans="1:20">
      <c r="A75" s="4">
        <v>71</v>
      </c>
      <c r="B75" s="182"/>
      <c r="C75" s="175"/>
      <c r="D75" s="175"/>
      <c r="E75" s="175"/>
      <c r="F75" s="175"/>
      <c r="G75" s="175"/>
      <c r="H75" s="175"/>
      <c r="I75" s="17">
        <f t="shared" si="1"/>
        <v>0</v>
      </c>
      <c r="J75" s="142"/>
      <c r="K75" s="139"/>
      <c r="L75" s="143"/>
      <c r="M75" s="144"/>
      <c r="N75" s="60"/>
      <c r="O75" s="60"/>
      <c r="P75" s="85">
        <v>43492</v>
      </c>
      <c r="Q75" s="79" t="s">
        <v>78</v>
      </c>
      <c r="R75" s="52" t="s">
        <v>87</v>
      </c>
      <c r="S75" s="52" t="s">
        <v>112</v>
      </c>
      <c r="T75" s="18"/>
    </row>
    <row r="76" spans="1:20">
      <c r="A76" s="4">
        <v>72</v>
      </c>
      <c r="B76" s="182"/>
      <c r="C76" s="175"/>
      <c r="D76" s="175"/>
      <c r="E76" s="175"/>
      <c r="F76" s="175"/>
      <c r="G76" s="175"/>
      <c r="H76" s="175"/>
      <c r="I76" s="17">
        <f t="shared" si="1"/>
        <v>0</v>
      </c>
      <c r="J76" s="142"/>
      <c r="K76" s="139"/>
      <c r="L76" s="143"/>
      <c r="M76" s="144"/>
      <c r="N76" s="60"/>
      <c r="O76" s="60"/>
      <c r="P76" s="85"/>
      <c r="Q76" s="18"/>
      <c r="R76" s="52" t="s">
        <v>87</v>
      </c>
      <c r="S76" s="52" t="s">
        <v>112</v>
      </c>
      <c r="T76" s="18"/>
    </row>
    <row r="77" spans="1:20">
      <c r="A77" s="4">
        <v>73</v>
      </c>
      <c r="B77" s="17"/>
      <c r="C77" s="131"/>
      <c r="D77" s="58"/>
      <c r="E77" s="130"/>
      <c r="F77" s="18"/>
      <c r="G77" s="129"/>
      <c r="H77" s="129"/>
      <c r="I77" s="17">
        <f t="shared" si="1"/>
        <v>0</v>
      </c>
      <c r="J77" s="142"/>
      <c r="K77" s="139"/>
      <c r="L77" s="143"/>
      <c r="M77" s="144"/>
      <c r="N77" s="60"/>
      <c r="O77" s="60"/>
      <c r="P77" s="85"/>
      <c r="Q77" s="18"/>
      <c r="R77" s="52" t="s">
        <v>87</v>
      </c>
      <c r="S77" s="52" t="s">
        <v>112</v>
      </c>
      <c r="T77" s="18"/>
    </row>
    <row r="78" spans="1:20">
      <c r="A78" s="4">
        <v>74</v>
      </c>
      <c r="B78" s="17"/>
      <c r="C78" s="131"/>
      <c r="D78" s="58"/>
      <c r="E78" s="130"/>
      <c r="F78" s="18"/>
      <c r="G78" s="129"/>
      <c r="H78" s="129"/>
      <c r="I78" s="17">
        <f t="shared" si="1"/>
        <v>0</v>
      </c>
      <c r="J78" s="142"/>
      <c r="K78" s="139"/>
      <c r="L78" s="143"/>
      <c r="M78" s="144"/>
      <c r="N78" s="72"/>
      <c r="O78" s="60"/>
      <c r="P78" s="85"/>
      <c r="Q78" s="18"/>
      <c r="R78" s="52" t="s">
        <v>87</v>
      </c>
      <c r="S78" s="52" t="s">
        <v>112</v>
      </c>
      <c r="T78" s="18"/>
    </row>
    <row r="79" spans="1:20">
      <c r="A79" s="4">
        <v>75</v>
      </c>
      <c r="B79" s="17"/>
      <c r="C79" s="131"/>
      <c r="D79" s="58"/>
      <c r="E79" s="130"/>
      <c r="F79" s="18"/>
      <c r="G79" s="129"/>
      <c r="H79" s="129"/>
      <c r="I79" s="17">
        <f t="shared" si="1"/>
        <v>0</v>
      </c>
      <c r="J79" s="142"/>
      <c r="K79" s="139"/>
      <c r="L79" s="143"/>
      <c r="M79" s="144"/>
      <c r="N79" s="60"/>
      <c r="O79" s="60"/>
      <c r="P79" s="85"/>
      <c r="Q79" s="18"/>
      <c r="R79" s="52" t="s">
        <v>87</v>
      </c>
      <c r="S79" s="52" t="s">
        <v>112</v>
      </c>
      <c r="T79" s="18"/>
    </row>
    <row r="80" spans="1:20">
      <c r="A80" s="4">
        <v>76</v>
      </c>
      <c r="B80" s="17"/>
      <c r="C80" s="131"/>
      <c r="D80" s="58"/>
      <c r="E80" s="130"/>
      <c r="F80" s="18"/>
      <c r="G80" s="129"/>
      <c r="H80" s="129"/>
      <c r="I80" s="17">
        <f t="shared" si="1"/>
        <v>0</v>
      </c>
      <c r="J80" s="142"/>
      <c r="K80" s="139"/>
      <c r="L80" s="143"/>
      <c r="M80" s="144"/>
      <c r="N80" s="60"/>
      <c r="O80" s="60"/>
      <c r="P80" s="85"/>
      <c r="Q80" s="79"/>
      <c r="R80" s="52" t="s">
        <v>89</v>
      </c>
      <c r="S80" s="52" t="s">
        <v>112</v>
      </c>
      <c r="T80" s="18"/>
    </row>
    <row r="81" spans="1:20">
      <c r="A81" s="4">
        <v>77</v>
      </c>
      <c r="B81" s="17"/>
      <c r="C81" s="131"/>
      <c r="D81" s="58"/>
      <c r="E81" s="130"/>
      <c r="F81" s="18"/>
      <c r="G81" s="129"/>
      <c r="H81" s="129"/>
      <c r="I81" s="17">
        <f t="shared" si="1"/>
        <v>0</v>
      </c>
      <c r="J81" s="142"/>
      <c r="K81" s="139"/>
      <c r="L81" s="143"/>
      <c r="M81" s="144"/>
      <c r="N81" s="60"/>
      <c r="O81" s="60"/>
      <c r="P81" s="85"/>
      <c r="Q81" s="79"/>
      <c r="R81" s="52" t="s">
        <v>89</v>
      </c>
      <c r="S81" s="52" t="s">
        <v>112</v>
      </c>
      <c r="T81" s="18"/>
    </row>
    <row r="82" spans="1:20">
      <c r="A82" s="4">
        <v>78</v>
      </c>
      <c r="B82" s="17"/>
      <c r="C82" s="131"/>
      <c r="D82" s="58"/>
      <c r="E82" s="130"/>
      <c r="F82" s="18"/>
      <c r="G82" s="129"/>
      <c r="H82" s="129"/>
      <c r="I82" s="17">
        <f t="shared" si="1"/>
        <v>0</v>
      </c>
      <c r="J82" s="142"/>
      <c r="K82" s="139"/>
      <c r="L82" s="143"/>
      <c r="M82" s="144"/>
      <c r="N82" s="60"/>
      <c r="O82" s="60"/>
      <c r="P82" s="85"/>
      <c r="Q82" s="79"/>
      <c r="R82" s="52" t="s">
        <v>89</v>
      </c>
      <c r="S82" s="52" t="s">
        <v>112</v>
      </c>
      <c r="T82" s="18"/>
    </row>
    <row r="83" spans="1:20">
      <c r="A83" s="4">
        <v>79</v>
      </c>
      <c r="B83" s="17"/>
      <c r="C83" s="131"/>
      <c r="D83" s="58"/>
      <c r="E83" s="130"/>
      <c r="F83" s="18"/>
      <c r="G83" s="129"/>
      <c r="H83" s="129"/>
      <c r="I83" s="17">
        <f t="shared" si="1"/>
        <v>0</v>
      </c>
      <c r="J83" s="142"/>
      <c r="K83" s="139"/>
      <c r="L83" s="143"/>
      <c r="M83" s="144"/>
      <c r="N83" s="60"/>
      <c r="O83" s="60"/>
      <c r="P83" s="85"/>
      <c r="Q83" s="79"/>
      <c r="R83" s="52" t="s">
        <v>89</v>
      </c>
      <c r="S83" s="52" t="s">
        <v>112</v>
      </c>
      <c r="T83" s="18"/>
    </row>
    <row r="84" spans="1:20">
      <c r="A84" s="4">
        <v>80</v>
      </c>
      <c r="B84" s="17"/>
      <c r="C84" s="131"/>
      <c r="D84" s="58"/>
      <c r="E84" s="130"/>
      <c r="F84" s="18"/>
      <c r="G84" s="129"/>
      <c r="H84" s="129"/>
      <c r="I84" s="17">
        <f t="shared" si="1"/>
        <v>0</v>
      </c>
      <c r="J84" s="142"/>
      <c r="K84" s="139"/>
      <c r="L84" s="143"/>
      <c r="M84" s="144"/>
      <c r="N84" s="60"/>
      <c r="O84" s="60"/>
      <c r="P84" s="85"/>
      <c r="Q84" s="79"/>
      <c r="R84" s="52" t="s">
        <v>89</v>
      </c>
      <c r="S84" s="52" t="s">
        <v>112</v>
      </c>
      <c r="T84" s="18"/>
    </row>
    <row r="85" spans="1:20">
      <c r="A85" s="4">
        <v>81</v>
      </c>
      <c r="B85" s="17"/>
      <c r="C85" s="131"/>
      <c r="D85" s="58"/>
      <c r="E85" s="130"/>
      <c r="F85" s="18"/>
      <c r="G85" s="129"/>
      <c r="H85" s="129"/>
      <c r="I85" s="17">
        <f t="shared" si="1"/>
        <v>0</v>
      </c>
      <c r="J85" s="142"/>
      <c r="K85" s="139"/>
      <c r="L85" s="143"/>
      <c r="M85" s="144"/>
      <c r="N85" s="72"/>
      <c r="O85" s="60"/>
      <c r="P85" s="85"/>
      <c r="Q85" s="79"/>
      <c r="R85" s="52" t="s">
        <v>89</v>
      </c>
      <c r="S85" s="52" t="s">
        <v>112</v>
      </c>
      <c r="T85" s="18"/>
    </row>
    <row r="86" spans="1:20">
      <c r="A86" s="4">
        <v>82</v>
      </c>
      <c r="B86" s="17"/>
      <c r="C86" s="131"/>
      <c r="D86" s="58"/>
      <c r="E86" s="130"/>
      <c r="F86" s="18"/>
      <c r="G86" s="129"/>
      <c r="H86" s="129"/>
      <c r="I86" s="17">
        <f t="shared" si="1"/>
        <v>0</v>
      </c>
      <c r="J86" s="142"/>
      <c r="K86" s="139"/>
      <c r="L86" s="143"/>
      <c r="M86" s="144"/>
      <c r="N86" s="60"/>
      <c r="O86" s="60"/>
      <c r="P86" s="85"/>
      <c r="Q86" s="79"/>
      <c r="R86" s="52" t="s">
        <v>88</v>
      </c>
      <c r="S86" s="52" t="s">
        <v>112</v>
      </c>
      <c r="T86" s="18"/>
    </row>
    <row r="87" spans="1:20">
      <c r="A87" s="4">
        <v>83</v>
      </c>
      <c r="B87" s="17"/>
      <c r="C87" s="131"/>
      <c r="D87" s="58"/>
      <c r="E87" s="130"/>
      <c r="F87" s="18"/>
      <c r="G87" s="129"/>
      <c r="H87" s="129"/>
      <c r="I87" s="17">
        <f t="shared" si="1"/>
        <v>0</v>
      </c>
      <c r="J87" s="142"/>
      <c r="K87" s="139"/>
      <c r="L87" s="143"/>
      <c r="M87" s="144"/>
      <c r="N87" s="60"/>
      <c r="O87" s="60"/>
      <c r="P87" s="85"/>
      <c r="Q87" s="79"/>
      <c r="R87" s="52" t="s">
        <v>88</v>
      </c>
      <c r="S87" s="52" t="s">
        <v>112</v>
      </c>
      <c r="T87" s="18"/>
    </row>
    <row r="88" spans="1:20">
      <c r="A88" s="4">
        <v>84</v>
      </c>
      <c r="B88" s="17"/>
      <c r="C88" s="131"/>
      <c r="D88" s="58"/>
      <c r="E88" s="130"/>
      <c r="F88" s="18"/>
      <c r="G88" s="129"/>
      <c r="H88" s="129"/>
      <c r="I88" s="17">
        <f t="shared" si="1"/>
        <v>0</v>
      </c>
      <c r="J88" s="142"/>
      <c r="K88" s="139"/>
      <c r="L88" s="143"/>
      <c r="M88" s="144"/>
      <c r="N88" s="60"/>
      <c r="O88" s="60"/>
      <c r="P88" s="85"/>
      <c r="Q88" s="79"/>
      <c r="R88" s="52" t="s">
        <v>88</v>
      </c>
      <c r="S88" s="52" t="s">
        <v>112</v>
      </c>
      <c r="T88" s="18"/>
    </row>
    <row r="89" spans="1:20">
      <c r="A89" s="4">
        <v>85</v>
      </c>
      <c r="B89" s="17"/>
      <c r="C89" s="131"/>
      <c r="D89" s="58"/>
      <c r="E89" s="130"/>
      <c r="F89" s="18"/>
      <c r="G89" s="129"/>
      <c r="H89" s="129"/>
      <c r="I89" s="17">
        <f t="shared" si="1"/>
        <v>0</v>
      </c>
      <c r="J89" s="142"/>
      <c r="K89" s="139"/>
      <c r="L89" s="143"/>
      <c r="M89" s="144"/>
      <c r="N89" s="60"/>
      <c r="O89" s="60"/>
      <c r="P89" s="85"/>
      <c r="Q89" s="79"/>
      <c r="R89" s="52" t="s">
        <v>88</v>
      </c>
      <c r="S89" s="52" t="s">
        <v>112</v>
      </c>
      <c r="T89" s="18"/>
    </row>
    <row r="90" spans="1:20">
      <c r="A90" s="4">
        <v>86</v>
      </c>
      <c r="B90" s="17"/>
      <c r="C90" s="131"/>
      <c r="D90" s="58"/>
      <c r="E90" s="130"/>
      <c r="F90" s="18"/>
      <c r="G90" s="129"/>
      <c r="H90" s="129"/>
      <c r="I90" s="17">
        <f t="shared" si="1"/>
        <v>0</v>
      </c>
      <c r="J90" s="142"/>
      <c r="K90" s="139"/>
      <c r="L90" s="143"/>
      <c r="M90" s="144"/>
      <c r="N90" s="60"/>
      <c r="O90" s="60"/>
      <c r="P90" s="85"/>
      <c r="Q90" s="79"/>
      <c r="R90" s="52" t="s">
        <v>87</v>
      </c>
      <c r="S90" s="52" t="s">
        <v>112</v>
      </c>
      <c r="T90" s="18"/>
    </row>
    <row r="91" spans="1:20">
      <c r="A91" s="4">
        <v>87</v>
      </c>
      <c r="B91" s="17"/>
      <c r="C91" s="131"/>
      <c r="D91" s="58"/>
      <c r="E91" s="130"/>
      <c r="F91" s="18"/>
      <c r="G91" s="129"/>
      <c r="H91" s="129"/>
      <c r="I91" s="17">
        <f t="shared" si="1"/>
        <v>0</v>
      </c>
      <c r="J91" s="142"/>
      <c r="K91" s="139"/>
      <c r="L91" s="143"/>
      <c r="M91" s="144"/>
      <c r="N91" s="60"/>
      <c r="O91" s="60"/>
      <c r="P91" s="85"/>
      <c r="Q91" s="79"/>
      <c r="R91" s="52" t="s">
        <v>93</v>
      </c>
      <c r="S91" s="52" t="s">
        <v>112</v>
      </c>
      <c r="T91" s="18"/>
    </row>
    <row r="92" spans="1:20">
      <c r="A92" s="4">
        <v>88</v>
      </c>
      <c r="B92" s="17"/>
      <c r="C92" s="131"/>
      <c r="D92" s="58"/>
      <c r="E92" s="130"/>
      <c r="F92" s="18"/>
      <c r="G92" s="129"/>
      <c r="H92" s="129"/>
      <c r="I92" s="17">
        <f t="shared" si="1"/>
        <v>0</v>
      </c>
      <c r="J92" s="142"/>
      <c r="K92" s="139"/>
      <c r="L92" s="143"/>
      <c r="M92" s="144"/>
      <c r="N92" s="60"/>
      <c r="O92" s="60"/>
      <c r="P92" s="85"/>
      <c r="Q92" s="79"/>
      <c r="R92" s="52" t="s">
        <v>93</v>
      </c>
      <c r="S92" s="52" t="s">
        <v>112</v>
      </c>
      <c r="T92" s="18"/>
    </row>
    <row r="93" spans="1:20">
      <c r="A93" s="4">
        <v>89</v>
      </c>
      <c r="B93" s="17"/>
      <c r="C93" s="131"/>
      <c r="D93" s="58"/>
      <c r="E93" s="130"/>
      <c r="F93" s="18"/>
      <c r="G93" s="129"/>
      <c r="H93" s="129"/>
      <c r="I93" s="17">
        <f t="shared" si="1"/>
        <v>0</v>
      </c>
      <c r="J93" s="142"/>
      <c r="K93" s="139"/>
      <c r="L93" s="143"/>
      <c r="M93" s="144"/>
      <c r="N93" s="60"/>
      <c r="O93" s="60"/>
      <c r="P93" s="85"/>
      <c r="Q93" s="79"/>
      <c r="R93" s="52" t="s">
        <v>93</v>
      </c>
      <c r="S93" s="52" t="s">
        <v>112</v>
      </c>
      <c r="T93" s="18"/>
    </row>
    <row r="94" spans="1:20">
      <c r="A94" s="4">
        <v>90</v>
      </c>
      <c r="B94" s="17"/>
      <c r="C94" s="131"/>
      <c r="D94" s="58"/>
      <c r="E94" s="130"/>
      <c r="F94" s="18"/>
      <c r="G94" s="129"/>
      <c r="H94" s="129"/>
      <c r="I94" s="17">
        <f t="shared" si="1"/>
        <v>0</v>
      </c>
      <c r="J94" s="142"/>
      <c r="K94" s="139"/>
      <c r="L94" s="143"/>
      <c r="M94" s="144"/>
      <c r="N94" s="60"/>
      <c r="O94" s="60"/>
      <c r="P94" s="85"/>
      <c r="Q94" s="79"/>
      <c r="R94" s="52" t="s">
        <v>93</v>
      </c>
      <c r="S94" s="52" t="s">
        <v>112</v>
      </c>
      <c r="T94" s="18"/>
    </row>
    <row r="95" spans="1:20">
      <c r="A95" s="4">
        <v>91</v>
      </c>
      <c r="B95" s="17"/>
      <c r="C95" s="131"/>
      <c r="D95" s="58"/>
      <c r="E95" s="130"/>
      <c r="F95" s="18"/>
      <c r="G95" s="129"/>
      <c r="H95" s="129"/>
      <c r="I95" s="17">
        <f t="shared" si="1"/>
        <v>0</v>
      </c>
      <c r="J95" s="142"/>
      <c r="K95" s="139"/>
      <c r="L95" s="143"/>
      <c r="M95" s="144"/>
      <c r="N95" s="60"/>
      <c r="O95" s="60"/>
      <c r="P95" s="85"/>
      <c r="Q95" s="79"/>
      <c r="R95" s="52" t="s">
        <v>89</v>
      </c>
      <c r="S95" s="52" t="s">
        <v>112</v>
      </c>
      <c r="T95" s="18"/>
    </row>
    <row r="96" spans="1:20">
      <c r="A96" s="4">
        <v>92</v>
      </c>
      <c r="B96" s="17"/>
      <c r="C96" s="131"/>
      <c r="D96" s="58"/>
      <c r="E96" s="130"/>
      <c r="F96" s="18"/>
      <c r="G96" s="129"/>
      <c r="H96" s="129"/>
      <c r="I96" s="17">
        <f t="shared" si="1"/>
        <v>0</v>
      </c>
      <c r="J96" s="142"/>
      <c r="K96" s="139"/>
      <c r="L96" s="143"/>
      <c r="M96" s="144"/>
      <c r="N96" s="60"/>
      <c r="O96" s="60"/>
      <c r="P96" s="85"/>
      <c r="Q96" s="79"/>
      <c r="R96" s="52" t="s">
        <v>89</v>
      </c>
      <c r="S96" s="52" t="s">
        <v>112</v>
      </c>
      <c r="T96" s="18"/>
    </row>
    <row r="97" spans="1:20">
      <c r="A97" s="4">
        <v>93</v>
      </c>
      <c r="B97" s="17"/>
      <c r="C97" s="131"/>
      <c r="D97" s="52"/>
      <c r="E97" s="130"/>
      <c r="F97" s="18"/>
      <c r="G97" s="129"/>
      <c r="H97" s="129"/>
      <c r="I97" s="17">
        <f t="shared" si="1"/>
        <v>0</v>
      </c>
      <c r="J97" s="142"/>
      <c r="K97" s="139"/>
      <c r="L97" s="143"/>
      <c r="M97" s="144"/>
      <c r="N97" s="60"/>
      <c r="O97" s="60"/>
      <c r="P97" s="85"/>
      <c r="Q97" s="79"/>
      <c r="R97" s="52" t="s">
        <v>89</v>
      </c>
      <c r="S97" s="52" t="s">
        <v>112</v>
      </c>
      <c r="T97" s="18"/>
    </row>
    <row r="98" spans="1:20">
      <c r="A98" s="4">
        <v>94</v>
      </c>
      <c r="B98" s="17"/>
      <c r="C98" s="131"/>
      <c r="D98" s="52"/>
      <c r="E98" s="130"/>
      <c r="F98" s="18"/>
      <c r="G98" s="129"/>
      <c r="H98" s="129"/>
      <c r="I98" s="17">
        <f t="shared" si="1"/>
        <v>0</v>
      </c>
      <c r="J98" s="142"/>
      <c r="K98" s="139"/>
      <c r="L98" s="143"/>
      <c r="M98" s="144"/>
      <c r="N98" s="60"/>
      <c r="O98" s="60"/>
      <c r="P98" s="85"/>
      <c r="Q98" s="79"/>
      <c r="R98" s="52" t="s">
        <v>89</v>
      </c>
      <c r="S98" s="52" t="s">
        <v>112</v>
      </c>
      <c r="T98" s="18"/>
    </row>
    <row r="99" spans="1:20">
      <c r="A99" s="4">
        <v>95</v>
      </c>
      <c r="B99" s="17"/>
      <c r="C99" s="131"/>
      <c r="D99" s="52"/>
      <c r="E99" s="130"/>
      <c r="F99" s="18"/>
      <c r="G99" s="129"/>
      <c r="H99" s="129"/>
      <c r="I99" s="17">
        <f t="shared" si="1"/>
        <v>0</v>
      </c>
      <c r="J99" s="142"/>
      <c r="K99" s="139"/>
      <c r="L99" s="143"/>
      <c r="M99" s="144"/>
      <c r="N99" s="60"/>
      <c r="O99" s="60"/>
      <c r="P99" s="85"/>
      <c r="Q99" s="79"/>
      <c r="R99" s="52"/>
      <c r="S99" s="52"/>
      <c r="T99" s="18"/>
    </row>
    <row r="100" spans="1:20">
      <c r="A100" s="4">
        <v>96</v>
      </c>
      <c r="B100" s="17"/>
      <c r="C100" s="131"/>
      <c r="D100" s="52"/>
      <c r="E100" s="130"/>
      <c r="F100" s="18"/>
      <c r="G100" s="129"/>
      <c r="H100" s="129"/>
      <c r="I100" s="17">
        <f t="shared" si="1"/>
        <v>0</v>
      </c>
      <c r="J100" s="142"/>
      <c r="K100" s="139"/>
      <c r="L100" s="143"/>
      <c r="M100" s="144"/>
      <c r="N100" s="60"/>
      <c r="O100" s="60"/>
      <c r="P100" s="85"/>
      <c r="Q100" s="79"/>
      <c r="R100" s="52"/>
      <c r="S100" s="52"/>
      <c r="T100" s="18"/>
    </row>
    <row r="101" spans="1:20">
      <c r="A101" s="4">
        <v>97</v>
      </c>
      <c r="B101" s="17"/>
      <c r="C101" s="131"/>
      <c r="D101" s="52"/>
      <c r="E101" s="130"/>
      <c r="F101" s="18"/>
      <c r="G101" s="129"/>
      <c r="H101" s="129"/>
      <c r="I101" s="17">
        <f t="shared" si="1"/>
        <v>0</v>
      </c>
      <c r="J101" s="142"/>
      <c r="K101" s="139"/>
      <c r="L101" s="143"/>
      <c r="M101" s="144"/>
      <c r="N101" s="60"/>
      <c r="O101" s="60"/>
      <c r="P101" s="85"/>
      <c r="Q101" s="79"/>
      <c r="R101" s="52"/>
      <c r="S101" s="52"/>
      <c r="T101" s="18"/>
    </row>
    <row r="102" spans="1:20">
      <c r="A102" s="4">
        <v>98</v>
      </c>
      <c r="B102" s="17"/>
      <c r="C102" s="131"/>
      <c r="D102" s="52"/>
      <c r="E102" s="130"/>
      <c r="F102" s="18"/>
      <c r="G102" s="129"/>
      <c r="H102" s="129"/>
      <c r="I102" s="17">
        <f t="shared" si="1"/>
        <v>0</v>
      </c>
      <c r="J102" s="142"/>
      <c r="K102" s="139"/>
      <c r="L102" s="143"/>
      <c r="M102" s="144"/>
      <c r="N102" s="60"/>
      <c r="O102" s="60"/>
      <c r="P102" s="85"/>
      <c r="Q102" s="79"/>
      <c r="R102" s="52"/>
      <c r="S102" s="52"/>
      <c r="T102" s="18"/>
    </row>
    <row r="103" spans="1:20">
      <c r="A103" s="4">
        <v>99</v>
      </c>
      <c r="B103" s="17"/>
      <c r="C103" s="131"/>
      <c r="D103" s="52"/>
      <c r="E103" s="130"/>
      <c r="F103" s="18"/>
      <c r="G103" s="129"/>
      <c r="H103" s="129"/>
      <c r="I103" s="17">
        <f t="shared" si="1"/>
        <v>0</v>
      </c>
      <c r="J103" s="142"/>
      <c r="K103" s="139"/>
      <c r="L103" s="143"/>
      <c r="M103" s="144"/>
      <c r="N103" s="60"/>
      <c r="O103" s="60"/>
      <c r="P103" s="85"/>
      <c r="Q103" s="79"/>
      <c r="R103" s="52"/>
      <c r="S103" s="52"/>
      <c r="T103" s="18"/>
    </row>
    <row r="104" spans="1:20">
      <c r="A104" s="4">
        <v>100</v>
      </c>
      <c r="B104" s="17"/>
      <c r="C104" s="131"/>
      <c r="D104" s="52"/>
      <c r="E104" s="130"/>
      <c r="F104" s="18"/>
      <c r="G104" s="129"/>
      <c r="H104" s="129"/>
      <c r="I104" s="17">
        <f t="shared" si="1"/>
        <v>0</v>
      </c>
      <c r="J104" s="142"/>
      <c r="K104" s="139"/>
      <c r="L104" s="143"/>
      <c r="M104" s="144"/>
      <c r="N104" s="72"/>
      <c r="O104" s="60"/>
      <c r="P104" s="85"/>
      <c r="Q104" s="79"/>
      <c r="R104" s="52"/>
      <c r="S104" s="52"/>
      <c r="T104" s="18"/>
    </row>
    <row r="105" spans="1:20">
      <c r="A105" s="4">
        <v>101</v>
      </c>
      <c r="B105" s="17"/>
      <c r="C105" s="131"/>
      <c r="D105" s="52"/>
      <c r="E105" s="130"/>
      <c r="F105" s="18"/>
      <c r="G105" s="129"/>
      <c r="H105" s="129"/>
      <c r="I105" s="17">
        <f t="shared" si="1"/>
        <v>0</v>
      </c>
      <c r="J105" s="142"/>
      <c r="K105" s="139"/>
      <c r="L105" s="143"/>
      <c r="M105" s="144"/>
      <c r="N105" s="60"/>
      <c r="O105" s="60"/>
      <c r="P105" s="85"/>
      <c r="Q105" s="81"/>
      <c r="R105" s="52"/>
      <c r="S105" s="52"/>
      <c r="T105" s="18"/>
    </row>
    <row r="106" spans="1:20">
      <c r="A106" s="4">
        <v>102</v>
      </c>
      <c r="B106" s="17"/>
      <c r="C106" s="131"/>
      <c r="D106" s="52"/>
      <c r="E106" s="130"/>
      <c r="F106" s="18"/>
      <c r="G106" s="129"/>
      <c r="H106" s="129"/>
      <c r="I106" s="17">
        <f t="shared" si="1"/>
        <v>0</v>
      </c>
      <c r="J106" s="142"/>
      <c r="K106" s="139"/>
      <c r="L106" s="143"/>
      <c r="M106" s="144"/>
      <c r="N106" s="60"/>
      <c r="O106" s="60"/>
      <c r="P106" s="85"/>
      <c r="Q106" s="81"/>
      <c r="R106" s="52"/>
      <c r="S106" s="52"/>
      <c r="T106" s="18"/>
    </row>
    <row r="107" spans="1:20">
      <c r="A107" s="4">
        <v>103</v>
      </c>
      <c r="B107" s="17"/>
      <c r="C107" s="131"/>
      <c r="D107" s="52"/>
      <c r="E107" s="130"/>
      <c r="F107" s="18"/>
      <c r="G107" s="129"/>
      <c r="H107" s="129"/>
      <c r="I107" s="17">
        <f t="shared" si="1"/>
        <v>0</v>
      </c>
      <c r="J107" s="142"/>
      <c r="K107" s="139"/>
      <c r="L107" s="143"/>
      <c r="M107" s="144"/>
      <c r="N107" s="60"/>
      <c r="O107" s="60"/>
      <c r="P107" s="85"/>
      <c r="Q107" s="81"/>
      <c r="R107" s="52"/>
      <c r="S107" s="52"/>
      <c r="T107" s="18"/>
    </row>
    <row r="108" spans="1:20">
      <c r="A108" s="4">
        <v>104</v>
      </c>
      <c r="B108" s="17"/>
      <c r="C108" s="131"/>
      <c r="D108" s="52"/>
      <c r="E108" s="130"/>
      <c r="F108" s="18"/>
      <c r="G108" s="129"/>
      <c r="H108" s="129"/>
      <c r="I108" s="17">
        <f t="shared" si="1"/>
        <v>0</v>
      </c>
      <c r="J108" s="142"/>
      <c r="K108" s="139"/>
      <c r="L108" s="143"/>
      <c r="M108" s="144"/>
      <c r="N108" s="72"/>
      <c r="O108" s="60"/>
      <c r="P108" s="85"/>
      <c r="Q108" s="81"/>
      <c r="R108" s="52"/>
      <c r="S108" s="52"/>
      <c r="T108" s="18"/>
    </row>
    <row r="109" spans="1:20">
      <c r="A109" s="4">
        <v>105</v>
      </c>
      <c r="B109" s="17"/>
      <c r="C109" s="131"/>
      <c r="D109" s="52"/>
      <c r="E109" s="130"/>
      <c r="F109" s="18"/>
      <c r="G109" s="129"/>
      <c r="H109" s="129"/>
      <c r="I109" s="17">
        <f t="shared" si="1"/>
        <v>0</v>
      </c>
      <c r="J109" s="142"/>
      <c r="K109" s="139"/>
      <c r="L109" s="143"/>
      <c r="M109" s="144"/>
      <c r="N109" s="60"/>
      <c r="O109" s="60"/>
      <c r="P109" s="85"/>
      <c r="Q109" s="81"/>
      <c r="R109" s="52"/>
      <c r="S109" s="52"/>
      <c r="T109" s="18"/>
    </row>
    <row r="110" spans="1:20">
      <c r="A110" s="4">
        <v>106</v>
      </c>
      <c r="B110" s="17"/>
      <c r="C110" s="131"/>
      <c r="D110" s="58"/>
      <c r="E110" s="130"/>
      <c r="F110" s="18"/>
      <c r="G110" s="129"/>
      <c r="H110" s="129"/>
      <c r="I110" s="17">
        <f t="shared" si="1"/>
        <v>0</v>
      </c>
      <c r="J110" s="142"/>
      <c r="K110" s="139"/>
      <c r="L110" s="143"/>
      <c r="M110" s="144"/>
      <c r="N110" s="60"/>
      <c r="O110" s="60"/>
      <c r="P110" s="85"/>
      <c r="Q110" s="81"/>
      <c r="R110" s="52"/>
      <c r="S110" s="52"/>
      <c r="T110" s="18"/>
    </row>
    <row r="111" spans="1:20">
      <c r="A111" s="4">
        <v>107</v>
      </c>
      <c r="B111" s="17"/>
      <c r="C111" s="131"/>
      <c r="D111" s="58"/>
      <c r="E111" s="130"/>
      <c r="F111" s="18"/>
      <c r="G111" s="129"/>
      <c r="H111" s="129"/>
      <c r="I111" s="17">
        <f t="shared" si="1"/>
        <v>0</v>
      </c>
      <c r="J111" s="142"/>
      <c r="K111" s="139"/>
      <c r="L111" s="143"/>
      <c r="M111" s="144"/>
      <c r="N111" s="60"/>
      <c r="O111" s="60"/>
      <c r="P111" s="85"/>
      <c r="Q111" s="81"/>
      <c r="R111" s="52"/>
      <c r="S111" s="52"/>
      <c r="T111" s="18"/>
    </row>
    <row r="112" spans="1:20">
      <c r="A112" s="4">
        <v>108</v>
      </c>
      <c r="B112" s="17"/>
      <c r="C112" s="131"/>
      <c r="D112" s="58"/>
      <c r="E112" s="130"/>
      <c r="F112" s="18"/>
      <c r="G112" s="129"/>
      <c r="H112" s="129"/>
      <c r="I112" s="17">
        <f t="shared" si="1"/>
        <v>0</v>
      </c>
      <c r="J112" s="142"/>
      <c r="K112" s="139"/>
      <c r="L112" s="143"/>
      <c r="M112" s="144"/>
      <c r="N112" s="60"/>
      <c r="O112" s="60"/>
      <c r="P112" s="85"/>
      <c r="Q112" s="81"/>
      <c r="R112" s="52"/>
      <c r="S112" s="52"/>
      <c r="T112" s="18"/>
    </row>
    <row r="113" spans="1:20">
      <c r="A113" s="4">
        <v>109</v>
      </c>
      <c r="B113" s="17"/>
      <c r="C113" s="131"/>
      <c r="D113" s="58"/>
      <c r="E113" s="130"/>
      <c r="F113" s="18"/>
      <c r="G113" s="129"/>
      <c r="H113" s="129"/>
      <c r="I113" s="17">
        <f t="shared" si="1"/>
        <v>0</v>
      </c>
      <c r="J113" s="142"/>
      <c r="K113" s="139"/>
      <c r="L113" s="143"/>
      <c r="M113" s="144"/>
      <c r="N113" s="60"/>
      <c r="O113" s="60"/>
      <c r="P113" s="85"/>
      <c r="Q113" s="81"/>
      <c r="R113" s="52"/>
      <c r="S113" s="52"/>
      <c r="T113" s="18"/>
    </row>
    <row r="114" spans="1:20">
      <c r="A114" s="4">
        <v>110</v>
      </c>
      <c r="B114" s="17"/>
      <c r="C114" s="131"/>
      <c r="D114" s="58"/>
      <c r="E114" s="130"/>
      <c r="F114" s="18"/>
      <c r="G114" s="129"/>
      <c r="H114" s="129"/>
      <c r="I114" s="17">
        <f t="shared" si="1"/>
        <v>0</v>
      </c>
      <c r="J114" s="142"/>
      <c r="K114" s="139"/>
      <c r="L114" s="143"/>
      <c r="M114" s="144"/>
      <c r="N114" s="60"/>
      <c r="O114" s="60"/>
      <c r="P114" s="85"/>
      <c r="Q114" s="81"/>
      <c r="R114" s="52"/>
      <c r="S114" s="52"/>
      <c r="T114" s="18"/>
    </row>
    <row r="115" spans="1:20">
      <c r="A115" s="4">
        <v>111</v>
      </c>
      <c r="B115" s="17"/>
      <c r="C115" s="131"/>
      <c r="D115" s="58"/>
      <c r="E115" s="130"/>
      <c r="F115" s="18"/>
      <c r="G115" s="129"/>
      <c r="H115" s="129"/>
      <c r="I115" s="17">
        <f t="shared" si="1"/>
        <v>0</v>
      </c>
      <c r="J115" s="142"/>
      <c r="K115" s="139"/>
      <c r="L115" s="143"/>
      <c r="M115" s="144"/>
      <c r="N115" s="60"/>
      <c r="O115" s="60"/>
      <c r="P115" s="85"/>
      <c r="Q115" s="81"/>
      <c r="R115" s="52"/>
      <c r="S115" s="52"/>
      <c r="T115" s="18"/>
    </row>
    <row r="116" spans="1:20">
      <c r="A116" s="4">
        <v>112</v>
      </c>
      <c r="B116" s="17"/>
      <c r="C116" s="131"/>
      <c r="D116" s="58"/>
      <c r="E116" s="130"/>
      <c r="F116" s="18"/>
      <c r="G116" s="129"/>
      <c r="H116" s="129"/>
      <c r="I116" s="17">
        <f t="shared" si="1"/>
        <v>0</v>
      </c>
      <c r="J116" s="142"/>
      <c r="K116" s="139"/>
      <c r="L116" s="143"/>
      <c r="M116" s="144"/>
      <c r="N116" s="60"/>
      <c r="O116" s="60"/>
      <c r="P116" s="85"/>
      <c r="Q116" s="81"/>
      <c r="R116" s="52"/>
      <c r="S116" s="52"/>
      <c r="T116" s="18"/>
    </row>
    <row r="117" spans="1:20">
      <c r="A117" s="4">
        <v>113</v>
      </c>
      <c r="B117" s="17"/>
      <c r="C117" s="131"/>
      <c r="D117" s="58"/>
      <c r="E117" s="130"/>
      <c r="F117" s="18"/>
      <c r="G117" s="129"/>
      <c r="H117" s="129"/>
      <c r="I117" s="17">
        <f t="shared" si="1"/>
        <v>0</v>
      </c>
      <c r="J117" s="142"/>
      <c r="K117" s="139"/>
      <c r="L117" s="143"/>
      <c r="M117" s="144"/>
      <c r="N117" s="60"/>
      <c r="O117" s="60"/>
      <c r="P117" s="85"/>
      <c r="Q117" s="81"/>
      <c r="R117" s="52"/>
      <c r="S117" s="52"/>
      <c r="T117" s="18"/>
    </row>
    <row r="118" spans="1:20">
      <c r="A118" s="4">
        <v>114</v>
      </c>
      <c r="B118" s="17"/>
      <c r="C118" s="131"/>
      <c r="D118" s="58"/>
      <c r="E118" s="130"/>
      <c r="F118" s="18"/>
      <c r="G118" s="129"/>
      <c r="H118" s="129"/>
      <c r="I118" s="17">
        <f t="shared" si="1"/>
        <v>0</v>
      </c>
      <c r="J118" s="142"/>
      <c r="K118" s="139"/>
      <c r="L118" s="143"/>
      <c r="M118" s="144"/>
      <c r="N118" s="60"/>
      <c r="O118" s="60"/>
      <c r="P118" s="85"/>
      <c r="Q118" s="81"/>
      <c r="R118" s="52"/>
      <c r="S118" s="52"/>
      <c r="T118" s="18"/>
    </row>
    <row r="119" spans="1:20">
      <c r="A119" s="4">
        <v>115</v>
      </c>
      <c r="B119" s="17"/>
      <c r="C119" s="131"/>
      <c r="D119" s="58"/>
      <c r="E119" s="130"/>
      <c r="F119" s="18"/>
      <c r="G119" s="129"/>
      <c r="H119" s="129"/>
      <c r="I119" s="17">
        <f t="shared" si="1"/>
        <v>0</v>
      </c>
      <c r="J119" s="142"/>
      <c r="K119" s="139"/>
      <c r="L119" s="143"/>
      <c r="M119" s="144"/>
      <c r="N119" s="60"/>
      <c r="O119" s="60"/>
      <c r="P119" s="85"/>
      <c r="Q119" s="81"/>
      <c r="R119" s="52"/>
      <c r="S119" s="52"/>
      <c r="T119" s="18"/>
    </row>
    <row r="120" spans="1:20">
      <c r="A120" s="4">
        <v>116</v>
      </c>
      <c r="B120" s="17"/>
      <c r="C120" s="131"/>
      <c r="D120" s="52"/>
      <c r="E120" s="130"/>
      <c r="F120" s="18"/>
      <c r="G120" s="129"/>
      <c r="H120" s="129"/>
      <c r="I120" s="17">
        <f t="shared" si="1"/>
        <v>0</v>
      </c>
      <c r="J120" s="142"/>
      <c r="K120" s="139"/>
      <c r="L120" s="143"/>
      <c r="M120" s="144"/>
      <c r="N120" s="60"/>
      <c r="O120" s="60"/>
      <c r="P120" s="85"/>
      <c r="Q120" s="81"/>
      <c r="R120" s="52"/>
      <c r="S120" s="52"/>
      <c r="T120" s="18"/>
    </row>
    <row r="121" spans="1:20">
      <c r="A121" s="4">
        <v>117</v>
      </c>
      <c r="B121" s="17"/>
      <c r="C121" s="131"/>
      <c r="D121" s="52"/>
      <c r="E121" s="130"/>
      <c r="F121" s="18"/>
      <c r="G121" s="129"/>
      <c r="H121" s="129"/>
      <c r="I121" s="17">
        <f t="shared" si="1"/>
        <v>0</v>
      </c>
      <c r="J121" s="142"/>
      <c r="K121" s="139"/>
      <c r="L121" s="143"/>
      <c r="M121" s="144"/>
      <c r="N121" s="60"/>
      <c r="O121" s="60"/>
      <c r="P121" s="85"/>
      <c r="Q121" s="81"/>
      <c r="R121" s="52"/>
      <c r="S121" s="52"/>
      <c r="T121" s="18"/>
    </row>
    <row r="122" spans="1:20">
      <c r="A122" s="4">
        <v>118</v>
      </c>
      <c r="B122" s="17"/>
      <c r="C122" s="131"/>
      <c r="D122" s="52"/>
      <c r="E122" s="130"/>
      <c r="F122" s="18"/>
      <c r="G122" s="129"/>
      <c r="H122" s="129"/>
      <c r="I122" s="17">
        <f t="shared" si="1"/>
        <v>0</v>
      </c>
      <c r="J122" s="142"/>
      <c r="K122" s="139"/>
      <c r="L122" s="143"/>
      <c r="M122" s="144"/>
      <c r="N122" s="60"/>
      <c r="O122" s="60"/>
      <c r="P122" s="85"/>
      <c r="Q122" s="81"/>
      <c r="R122" s="52"/>
      <c r="S122" s="52"/>
      <c r="T122" s="18"/>
    </row>
    <row r="123" spans="1:20">
      <c r="A123" s="4">
        <v>119</v>
      </c>
      <c r="B123" s="17"/>
      <c r="C123" s="131"/>
      <c r="D123" s="52"/>
      <c r="E123" s="130"/>
      <c r="F123" s="18"/>
      <c r="G123" s="129"/>
      <c r="H123" s="129"/>
      <c r="I123" s="17">
        <f t="shared" si="1"/>
        <v>0</v>
      </c>
      <c r="J123" s="142"/>
      <c r="K123" s="139"/>
      <c r="L123" s="143"/>
      <c r="M123" s="144"/>
      <c r="N123" s="60"/>
      <c r="O123" s="60"/>
      <c r="P123" s="85"/>
      <c r="Q123" s="81"/>
      <c r="R123" s="52"/>
      <c r="S123" s="52"/>
      <c r="T123" s="18"/>
    </row>
    <row r="124" spans="1:20">
      <c r="A124" s="4">
        <v>120</v>
      </c>
      <c r="B124" s="17"/>
      <c r="C124" s="131"/>
      <c r="D124" s="58"/>
      <c r="E124" s="130"/>
      <c r="F124" s="18"/>
      <c r="G124" s="129"/>
      <c r="H124" s="129"/>
      <c r="I124" s="17">
        <f t="shared" si="1"/>
        <v>0</v>
      </c>
      <c r="J124" s="142"/>
      <c r="K124" s="139"/>
      <c r="L124" s="143"/>
      <c r="M124" s="144"/>
      <c r="N124" s="60"/>
      <c r="O124" s="60"/>
      <c r="P124" s="85"/>
      <c r="Q124" s="81"/>
      <c r="R124" s="52"/>
      <c r="S124" s="52"/>
      <c r="T124" s="18"/>
    </row>
    <row r="125" spans="1:20">
      <c r="A125" s="4">
        <v>121</v>
      </c>
      <c r="B125" s="17"/>
      <c r="C125" s="131"/>
      <c r="D125" s="58"/>
      <c r="E125" s="130"/>
      <c r="F125" s="18"/>
      <c r="G125" s="129"/>
      <c r="H125" s="129"/>
      <c r="I125" s="17">
        <f t="shared" si="1"/>
        <v>0</v>
      </c>
      <c r="J125" s="142"/>
      <c r="K125" s="139"/>
      <c r="L125" s="143"/>
      <c r="M125" s="144"/>
      <c r="N125" s="60"/>
      <c r="O125" s="60"/>
      <c r="P125" s="85"/>
      <c r="Q125" s="81"/>
      <c r="R125" s="52"/>
      <c r="S125" s="52"/>
      <c r="T125" s="18"/>
    </row>
    <row r="126" spans="1:20">
      <c r="A126" s="4">
        <v>122</v>
      </c>
      <c r="B126" s="17"/>
      <c r="C126" s="131"/>
      <c r="D126" s="58"/>
      <c r="E126" s="130"/>
      <c r="F126" s="18"/>
      <c r="G126" s="129"/>
      <c r="H126" s="129"/>
      <c r="I126" s="17">
        <f t="shared" si="1"/>
        <v>0</v>
      </c>
      <c r="J126" s="142"/>
      <c r="K126" s="139"/>
      <c r="L126" s="143"/>
      <c r="M126" s="144"/>
      <c r="N126" s="60"/>
      <c r="O126" s="60"/>
      <c r="P126" s="85"/>
      <c r="Q126" s="81"/>
      <c r="R126" s="52"/>
      <c r="S126" s="52"/>
      <c r="T126" s="18"/>
    </row>
    <row r="127" spans="1:20">
      <c r="A127" s="4">
        <v>123</v>
      </c>
      <c r="B127" s="17"/>
      <c r="C127" s="131"/>
      <c r="D127" s="58"/>
      <c r="E127" s="130"/>
      <c r="F127" s="18"/>
      <c r="G127" s="129"/>
      <c r="H127" s="129"/>
      <c r="I127" s="17">
        <f t="shared" si="1"/>
        <v>0</v>
      </c>
      <c r="J127" s="142"/>
      <c r="K127" s="139"/>
      <c r="L127" s="143"/>
      <c r="M127" s="144"/>
      <c r="N127" s="60"/>
      <c r="O127" s="60"/>
      <c r="P127" s="85"/>
      <c r="Q127" s="81"/>
      <c r="R127" s="52"/>
      <c r="S127" s="52"/>
      <c r="T127" s="18"/>
    </row>
    <row r="128" spans="1:20">
      <c r="A128" s="4">
        <v>124</v>
      </c>
      <c r="B128" s="17"/>
      <c r="C128" s="131"/>
      <c r="D128" s="58"/>
      <c r="E128" s="130"/>
      <c r="F128" s="18"/>
      <c r="G128" s="129"/>
      <c r="H128" s="129"/>
      <c r="I128" s="17">
        <f t="shared" si="1"/>
        <v>0</v>
      </c>
      <c r="J128" s="142"/>
      <c r="K128" s="139"/>
      <c r="L128" s="143"/>
      <c r="M128" s="144"/>
      <c r="N128" s="60"/>
      <c r="O128" s="60"/>
      <c r="P128" s="85"/>
      <c r="Q128" s="81"/>
      <c r="R128" s="52"/>
      <c r="S128" s="52"/>
      <c r="T128" s="18"/>
    </row>
    <row r="129" spans="1:20">
      <c r="A129" s="4">
        <v>125</v>
      </c>
      <c r="B129" s="17"/>
      <c r="C129" s="131"/>
      <c r="D129" s="58"/>
      <c r="E129" s="130"/>
      <c r="F129" s="18"/>
      <c r="G129" s="129"/>
      <c r="H129" s="129"/>
      <c r="I129" s="17">
        <f t="shared" si="1"/>
        <v>0</v>
      </c>
      <c r="J129" s="142"/>
      <c r="K129" s="139"/>
      <c r="L129" s="143"/>
      <c r="M129" s="144"/>
      <c r="N129" s="60"/>
      <c r="O129" s="60"/>
      <c r="P129" s="85"/>
      <c r="Q129" s="81"/>
      <c r="R129" s="52"/>
      <c r="S129" s="52"/>
      <c r="T129" s="18"/>
    </row>
    <row r="130" spans="1:20">
      <c r="A130" s="4">
        <v>126</v>
      </c>
      <c r="B130" s="17"/>
      <c r="C130" s="131"/>
      <c r="D130" s="58"/>
      <c r="E130" s="130"/>
      <c r="F130" s="18"/>
      <c r="G130" s="129"/>
      <c r="H130" s="129"/>
      <c r="I130" s="17">
        <f t="shared" si="1"/>
        <v>0</v>
      </c>
      <c r="J130" s="142"/>
      <c r="K130" s="139"/>
      <c r="L130" s="143"/>
      <c r="M130" s="144"/>
      <c r="N130" s="60"/>
      <c r="O130" s="60"/>
      <c r="P130" s="85"/>
      <c r="Q130" s="81"/>
      <c r="R130" s="52"/>
      <c r="S130" s="52"/>
      <c r="T130" s="18"/>
    </row>
    <row r="131" spans="1:20">
      <c r="A131" s="4">
        <v>127</v>
      </c>
      <c r="B131" s="17"/>
      <c r="C131" s="131"/>
      <c r="D131" s="18"/>
      <c r="E131" s="130"/>
      <c r="F131" s="18"/>
      <c r="G131" s="129"/>
      <c r="H131" s="129"/>
      <c r="I131" s="17">
        <f t="shared" si="1"/>
        <v>0</v>
      </c>
      <c r="J131" s="142"/>
      <c r="K131" s="139"/>
      <c r="L131" s="143"/>
      <c r="M131" s="144"/>
      <c r="N131" s="60"/>
      <c r="O131" s="60"/>
      <c r="P131" s="85"/>
      <c r="Q131" s="81"/>
      <c r="R131" s="52"/>
      <c r="S131" s="52"/>
      <c r="T131" s="18"/>
    </row>
    <row r="132" spans="1:20">
      <c r="A132" s="4">
        <v>128</v>
      </c>
      <c r="B132" s="17"/>
      <c r="C132" s="131"/>
      <c r="D132" s="18"/>
      <c r="E132" s="130"/>
      <c r="F132" s="18"/>
      <c r="G132" s="129"/>
      <c r="H132" s="129"/>
      <c r="I132" s="17">
        <f t="shared" si="1"/>
        <v>0</v>
      </c>
      <c r="J132" s="142"/>
      <c r="K132" s="139"/>
      <c r="L132" s="143"/>
      <c r="M132" s="144"/>
      <c r="N132" s="60"/>
      <c r="O132" s="60"/>
      <c r="P132" s="85"/>
      <c r="Q132" s="81"/>
      <c r="R132" s="52"/>
      <c r="S132" s="52"/>
      <c r="T132" s="18"/>
    </row>
    <row r="133" spans="1:20">
      <c r="A133" s="4">
        <v>129</v>
      </c>
      <c r="B133" s="17"/>
      <c r="C133" s="131"/>
      <c r="D133" s="18"/>
      <c r="E133" s="130"/>
      <c r="F133" s="18"/>
      <c r="G133" s="129"/>
      <c r="H133" s="129"/>
      <c r="I133" s="17">
        <f t="shared" si="1"/>
        <v>0</v>
      </c>
      <c r="J133" s="142"/>
      <c r="K133" s="139"/>
      <c r="L133" s="143"/>
      <c r="M133" s="144"/>
      <c r="N133" s="60"/>
      <c r="O133" s="60"/>
      <c r="P133" s="85"/>
      <c r="Q133" s="81"/>
      <c r="R133" s="52"/>
      <c r="S133" s="52"/>
      <c r="T133" s="18"/>
    </row>
    <row r="134" spans="1:20">
      <c r="A134" s="4">
        <v>130</v>
      </c>
      <c r="B134" s="17"/>
      <c r="C134" s="131"/>
      <c r="D134" s="18"/>
      <c r="E134" s="130"/>
      <c r="F134" s="18"/>
      <c r="G134" s="129"/>
      <c r="H134" s="129"/>
      <c r="I134" s="17">
        <f t="shared" si="1"/>
        <v>0</v>
      </c>
      <c r="J134" s="142"/>
      <c r="K134" s="139"/>
      <c r="L134" s="143"/>
      <c r="M134" s="144"/>
      <c r="N134" s="60"/>
      <c r="O134" s="60"/>
      <c r="P134" s="85"/>
      <c r="Q134" s="81"/>
      <c r="R134" s="52"/>
      <c r="S134" s="52"/>
      <c r="T134" s="18"/>
    </row>
    <row r="135" spans="1:20">
      <c r="A135" s="4">
        <v>131</v>
      </c>
      <c r="B135" s="17"/>
      <c r="C135" s="132"/>
      <c r="D135" s="18"/>
      <c r="E135" s="133"/>
      <c r="F135" s="18"/>
      <c r="G135" s="129"/>
      <c r="H135" s="129"/>
      <c r="I135" s="17">
        <f t="shared" si="1"/>
        <v>0</v>
      </c>
      <c r="J135" s="147"/>
      <c r="K135" s="148"/>
      <c r="L135" s="149"/>
      <c r="M135" s="150"/>
      <c r="N135" s="60"/>
      <c r="O135" s="60"/>
      <c r="P135" s="85"/>
      <c r="Q135" s="18"/>
      <c r="R135" s="52"/>
      <c r="S135" s="52"/>
      <c r="T135" s="18"/>
    </row>
    <row r="136" spans="1:20">
      <c r="A136" s="4">
        <v>132</v>
      </c>
      <c r="B136" s="17"/>
      <c r="C136" s="131"/>
      <c r="D136" s="18"/>
      <c r="E136" s="130"/>
      <c r="F136" s="18"/>
      <c r="G136" s="129"/>
      <c r="H136" s="129"/>
      <c r="I136" s="17">
        <f t="shared" si="1"/>
        <v>0</v>
      </c>
      <c r="J136" s="142"/>
      <c r="K136" s="148"/>
      <c r="L136" s="149"/>
      <c r="M136" s="150"/>
      <c r="N136" s="60"/>
      <c r="O136" s="60"/>
      <c r="P136" s="85"/>
      <c r="Q136" s="18"/>
      <c r="R136" s="52"/>
      <c r="S136" s="52"/>
      <c r="T136" s="18"/>
    </row>
    <row r="137" spans="1:20">
      <c r="A137" s="4">
        <v>133</v>
      </c>
      <c r="B137" s="17"/>
      <c r="C137" s="131"/>
      <c r="D137" s="18"/>
      <c r="E137" s="130"/>
      <c r="F137" s="18"/>
      <c r="G137" s="129"/>
      <c r="H137" s="129"/>
      <c r="I137" s="17">
        <f t="shared" si="1"/>
        <v>0</v>
      </c>
      <c r="J137" s="142"/>
      <c r="K137" s="148"/>
      <c r="L137" s="149"/>
      <c r="M137" s="150"/>
      <c r="N137" s="60"/>
      <c r="O137" s="60"/>
      <c r="P137" s="85"/>
      <c r="Q137" s="18"/>
      <c r="R137" s="52"/>
      <c r="S137" s="52"/>
      <c r="T137" s="18"/>
    </row>
    <row r="138" spans="1:20">
      <c r="A138" s="4">
        <v>134</v>
      </c>
      <c r="B138" s="17"/>
      <c r="C138" s="131"/>
      <c r="D138" s="18"/>
      <c r="E138" s="130"/>
      <c r="F138" s="18"/>
      <c r="G138" s="129"/>
      <c r="H138" s="129"/>
      <c r="I138" s="17">
        <f t="shared" si="1"/>
        <v>0</v>
      </c>
      <c r="J138" s="142"/>
      <c r="K138" s="148"/>
      <c r="L138" s="149"/>
      <c r="M138" s="150"/>
      <c r="N138" s="60"/>
      <c r="O138" s="60"/>
      <c r="P138" s="85"/>
      <c r="Q138" s="18"/>
      <c r="R138" s="52"/>
      <c r="S138" s="52"/>
      <c r="T138" s="18"/>
    </row>
    <row r="139" spans="1:20">
      <c r="A139" s="4">
        <v>135</v>
      </c>
      <c r="B139" s="17"/>
      <c r="C139" s="131"/>
      <c r="D139" s="18"/>
      <c r="E139" s="130"/>
      <c r="F139" s="18"/>
      <c r="G139" s="129"/>
      <c r="H139" s="129"/>
      <c r="I139" s="17">
        <f t="shared" si="1"/>
        <v>0</v>
      </c>
      <c r="J139" s="142"/>
      <c r="K139" s="148"/>
      <c r="L139" s="149"/>
      <c r="M139" s="150"/>
      <c r="N139" s="60"/>
      <c r="O139" s="60"/>
      <c r="P139" s="85"/>
      <c r="Q139" s="18"/>
      <c r="R139" s="52"/>
      <c r="S139" s="52"/>
      <c r="T139" s="18"/>
    </row>
    <row r="140" spans="1:20">
      <c r="A140" s="4">
        <v>136</v>
      </c>
      <c r="B140" s="17"/>
      <c r="C140" s="131"/>
      <c r="D140" s="18"/>
      <c r="E140" s="130"/>
      <c r="F140" s="18"/>
      <c r="G140" s="129"/>
      <c r="H140" s="129"/>
      <c r="I140" s="17">
        <f t="shared" si="1"/>
        <v>0</v>
      </c>
      <c r="J140" s="142"/>
      <c r="K140" s="148"/>
      <c r="L140" s="149"/>
      <c r="M140" s="150"/>
      <c r="N140" s="60"/>
      <c r="O140" s="60"/>
      <c r="P140" s="85"/>
      <c r="Q140" s="18"/>
      <c r="R140" s="52"/>
      <c r="S140" s="52"/>
      <c r="T140" s="18"/>
    </row>
    <row r="141" spans="1:20">
      <c r="A141" s="4">
        <v>137</v>
      </c>
      <c r="B141" s="17"/>
      <c r="C141" s="131"/>
      <c r="D141" s="18"/>
      <c r="E141" s="130"/>
      <c r="F141" s="18"/>
      <c r="G141" s="129"/>
      <c r="H141" s="129"/>
      <c r="I141" s="17">
        <f t="shared" si="1"/>
        <v>0</v>
      </c>
      <c r="J141" s="142"/>
      <c r="K141" s="148"/>
      <c r="L141" s="149"/>
      <c r="M141" s="150"/>
      <c r="N141" s="60"/>
      <c r="O141" s="60"/>
      <c r="P141" s="85"/>
      <c r="Q141" s="18"/>
      <c r="R141" s="52"/>
      <c r="S141" s="52"/>
      <c r="T141" s="18"/>
    </row>
    <row r="142" spans="1:20">
      <c r="A142" s="4">
        <v>138</v>
      </c>
      <c r="B142" s="17"/>
      <c r="C142" s="131"/>
      <c r="D142" s="18"/>
      <c r="E142" s="130"/>
      <c r="F142" s="18"/>
      <c r="G142" s="129"/>
      <c r="H142" s="129"/>
      <c r="I142" s="17">
        <f t="shared" si="1"/>
        <v>0</v>
      </c>
      <c r="J142" s="142"/>
      <c r="K142" s="148"/>
      <c r="L142" s="149"/>
      <c r="M142" s="150"/>
      <c r="N142" s="60"/>
      <c r="O142" s="60"/>
      <c r="P142" s="85"/>
      <c r="Q142" s="18"/>
      <c r="R142" s="52"/>
      <c r="S142" s="52"/>
      <c r="T142" s="18"/>
    </row>
    <row r="143" spans="1:20">
      <c r="A143" s="4">
        <v>139</v>
      </c>
      <c r="B143" s="17"/>
      <c r="C143" s="131"/>
      <c r="D143" s="18"/>
      <c r="E143" s="130"/>
      <c r="F143" s="18"/>
      <c r="G143" s="129"/>
      <c r="H143" s="129"/>
      <c r="I143" s="17">
        <f t="shared" si="1"/>
        <v>0</v>
      </c>
      <c r="J143" s="142"/>
      <c r="K143" s="148"/>
      <c r="L143" s="149"/>
      <c r="M143" s="150"/>
      <c r="N143" s="60"/>
      <c r="O143" s="60"/>
      <c r="P143" s="85"/>
      <c r="Q143" s="18"/>
      <c r="R143" s="52"/>
      <c r="S143" s="52"/>
      <c r="T143" s="18"/>
    </row>
    <row r="144" spans="1:20">
      <c r="A144" s="4">
        <v>140</v>
      </c>
      <c r="B144" s="17"/>
      <c r="C144" s="131"/>
      <c r="D144" s="18"/>
      <c r="E144" s="130"/>
      <c r="F144" s="18"/>
      <c r="G144" s="129"/>
      <c r="H144" s="129"/>
      <c r="I144" s="17">
        <f t="shared" si="1"/>
        <v>0</v>
      </c>
      <c r="J144" s="142"/>
      <c r="K144" s="139"/>
      <c r="L144" s="143"/>
      <c r="M144" s="144"/>
      <c r="N144" s="60"/>
      <c r="O144" s="60"/>
      <c r="P144" s="85"/>
      <c r="Q144" s="18"/>
      <c r="R144" s="52"/>
      <c r="S144" s="52"/>
      <c r="T144" s="18"/>
    </row>
    <row r="145" spans="1:20">
      <c r="A145" s="4">
        <v>141</v>
      </c>
      <c r="B145" s="17"/>
      <c r="C145" s="131"/>
      <c r="D145" s="18"/>
      <c r="E145" s="130"/>
      <c r="F145" s="18"/>
      <c r="G145" s="129"/>
      <c r="H145" s="129"/>
      <c r="I145" s="17">
        <f t="shared" si="1"/>
        <v>0</v>
      </c>
      <c r="J145" s="142"/>
      <c r="K145" s="139"/>
      <c r="L145" s="143"/>
      <c r="M145" s="144"/>
      <c r="N145" s="60"/>
      <c r="O145" s="60"/>
      <c r="P145" s="85"/>
      <c r="Q145" s="18"/>
      <c r="R145" s="52"/>
      <c r="S145" s="52"/>
      <c r="T145" s="18"/>
    </row>
    <row r="146" spans="1:20">
      <c r="A146" s="4">
        <v>142</v>
      </c>
      <c r="B146" s="17"/>
      <c r="C146" s="131"/>
      <c r="D146" s="18"/>
      <c r="E146" s="130"/>
      <c r="F146" s="18"/>
      <c r="G146" s="129"/>
      <c r="H146" s="129"/>
      <c r="I146" s="17">
        <f t="shared" si="1"/>
        <v>0</v>
      </c>
      <c r="J146" s="142"/>
      <c r="K146" s="139"/>
      <c r="L146" s="143"/>
      <c r="M146" s="144"/>
      <c r="N146" s="60"/>
      <c r="O146" s="60"/>
      <c r="P146" s="85"/>
      <c r="Q146" s="18"/>
      <c r="R146" s="52"/>
      <c r="S146" s="52"/>
      <c r="T146" s="18"/>
    </row>
    <row r="147" spans="1:20">
      <c r="A147" s="4">
        <v>143</v>
      </c>
      <c r="B147" s="17"/>
      <c r="C147" s="131"/>
      <c r="D147" s="18"/>
      <c r="E147" s="130"/>
      <c r="F147" s="18"/>
      <c r="G147" s="129"/>
      <c r="H147" s="129"/>
      <c r="I147" s="17">
        <f t="shared" si="1"/>
        <v>0</v>
      </c>
      <c r="J147" s="142"/>
      <c r="K147" s="139"/>
      <c r="L147" s="143"/>
      <c r="M147" s="144"/>
      <c r="N147" s="60"/>
      <c r="O147" s="60"/>
      <c r="P147" s="85"/>
      <c r="Q147" s="18"/>
      <c r="R147" s="52"/>
      <c r="S147" s="52"/>
      <c r="T147" s="18"/>
    </row>
    <row r="148" spans="1:20">
      <c r="A148" s="4">
        <v>144</v>
      </c>
      <c r="B148" s="17"/>
      <c r="C148" s="131"/>
      <c r="D148" s="18"/>
      <c r="E148" s="130"/>
      <c r="F148" s="18"/>
      <c r="G148" s="129"/>
      <c r="H148" s="129"/>
      <c r="I148" s="17">
        <f t="shared" si="1"/>
        <v>0</v>
      </c>
      <c r="J148" s="142"/>
      <c r="K148" s="139"/>
      <c r="L148" s="143"/>
      <c r="M148" s="144"/>
      <c r="N148" s="60"/>
      <c r="O148" s="60"/>
      <c r="P148" s="85"/>
      <c r="Q148" s="18"/>
      <c r="R148" s="52"/>
      <c r="S148" s="52"/>
      <c r="T148" s="18"/>
    </row>
    <row r="149" spans="1:20">
      <c r="A149" s="4">
        <v>145</v>
      </c>
      <c r="B149" s="17"/>
      <c r="C149" s="131"/>
      <c r="D149" s="18"/>
      <c r="E149" s="130"/>
      <c r="F149" s="18"/>
      <c r="G149" s="129"/>
      <c r="H149" s="129"/>
      <c r="I149" s="17">
        <f t="shared" si="1"/>
        <v>0</v>
      </c>
      <c r="J149" s="142"/>
      <c r="K149" s="139"/>
      <c r="L149" s="143"/>
      <c r="M149" s="144"/>
      <c r="N149" s="60"/>
      <c r="O149" s="60"/>
      <c r="P149" s="85"/>
      <c r="Q149" s="18"/>
      <c r="R149" s="52"/>
      <c r="S149" s="52"/>
      <c r="T149" s="18"/>
    </row>
    <row r="150" spans="1:20">
      <c r="A150" s="4">
        <v>146</v>
      </c>
      <c r="B150" s="17"/>
      <c r="C150" s="131"/>
      <c r="D150" s="18"/>
      <c r="E150" s="130"/>
      <c r="F150" s="18"/>
      <c r="G150" s="129"/>
      <c r="H150" s="129"/>
      <c r="I150" s="17">
        <f t="shared" si="1"/>
        <v>0</v>
      </c>
      <c r="J150" s="142"/>
      <c r="K150" s="139"/>
      <c r="L150" s="143"/>
      <c r="M150" s="144"/>
      <c r="N150" s="60"/>
      <c r="O150" s="60"/>
      <c r="P150" s="85"/>
      <c r="Q150" s="18"/>
      <c r="R150" s="52"/>
      <c r="S150" s="52"/>
      <c r="T150" s="18"/>
    </row>
    <row r="151" spans="1:20">
      <c r="A151" s="4">
        <v>147</v>
      </c>
      <c r="B151" s="17"/>
      <c r="C151" s="131"/>
      <c r="D151" s="18"/>
      <c r="E151" s="130"/>
      <c r="F151" s="18"/>
      <c r="G151" s="129"/>
      <c r="H151" s="129"/>
      <c r="I151" s="17">
        <f t="shared" si="1"/>
        <v>0</v>
      </c>
      <c r="J151" s="142"/>
      <c r="K151" s="139"/>
      <c r="L151" s="143"/>
      <c r="M151" s="144"/>
      <c r="N151" s="60"/>
      <c r="O151" s="60"/>
      <c r="P151" s="85"/>
      <c r="Q151" s="18"/>
      <c r="R151" s="52"/>
      <c r="S151" s="52"/>
      <c r="T151" s="18"/>
    </row>
    <row r="152" spans="1:20">
      <c r="A152" s="4">
        <v>148</v>
      </c>
      <c r="B152" s="17"/>
      <c r="C152" s="131"/>
      <c r="D152" s="18"/>
      <c r="E152" s="130"/>
      <c r="F152" s="18"/>
      <c r="G152" s="129"/>
      <c r="H152" s="129"/>
      <c r="I152" s="17">
        <f t="shared" si="1"/>
        <v>0</v>
      </c>
      <c r="J152" s="142"/>
      <c r="K152" s="139"/>
      <c r="L152" s="143"/>
      <c r="M152" s="144"/>
      <c r="N152" s="60"/>
      <c r="O152" s="60"/>
      <c r="P152" s="85"/>
      <c r="Q152" s="18"/>
      <c r="R152" s="52"/>
      <c r="S152" s="52"/>
      <c r="T152" s="18"/>
    </row>
    <row r="153" spans="1:20">
      <c r="A153" s="4">
        <v>149</v>
      </c>
      <c r="B153" s="17"/>
      <c r="C153" s="131"/>
      <c r="D153" s="18"/>
      <c r="E153" s="130"/>
      <c r="F153" s="18"/>
      <c r="G153" s="129"/>
      <c r="H153" s="129"/>
      <c r="I153" s="17">
        <f t="shared" si="1"/>
        <v>0</v>
      </c>
      <c r="J153" s="142"/>
      <c r="K153" s="139"/>
      <c r="L153" s="143"/>
      <c r="M153" s="144"/>
      <c r="N153" s="60"/>
      <c r="O153" s="60"/>
      <c r="P153" s="85"/>
      <c r="Q153" s="18"/>
      <c r="R153" s="52"/>
      <c r="S153" s="52"/>
      <c r="T153" s="18"/>
    </row>
    <row r="154" spans="1:20">
      <c r="A154" s="4">
        <v>150</v>
      </c>
      <c r="B154" s="17"/>
      <c r="C154" s="131"/>
      <c r="D154" s="18"/>
      <c r="E154" s="130"/>
      <c r="F154" s="18"/>
      <c r="G154" s="129"/>
      <c r="H154" s="129"/>
      <c r="I154" s="17">
        <f t="shared" si="1"/>
        <v>0</v>
      </c>
      <c r="J154" s="142"/>
      <c r="K154" s="139"/>
      <c r="L154" s="143"/>
      <c r="M154" s="144"/>
      <c r="N154" s="60"/>
      <c r="O154" s="60"/>
      <c r="P154" s="85"/>
      <c r="Q154" s="18"/>
      <c r="R154" s="52"/>
      <c r="S154" s="52"/>
      <c r="T154" s="18"/>
    </row>
    <row r="155" spans="1:20">
      <c r="A155" s="4">
        <v>151</v>
      </c>
      <c r="B155" s="17"/>
      <c r="C155" s="131"/>
      <c r="D155" s="18"/>
      <c r="E155" s="130"/>
      <c r="F155" s="18"/>
      <c r="G155" s="129"/>
      <c r="H155" s="129"/>
      <c r="I155" s="17">
        <f t="shared" si="1"/>
        <v>0</v>
      </c>
      <c r="J155" s="142"/>
      <c r="K155" s="139"/>
      <c r="L155" s="143"/>
      <c r="M155" s="144"/>
      <c r="N155" s="60"/>
      <c r="O155" s="60"/>
      <c r="P155" s="85"/>
      <c r="Q155" s="18"/>
      <c r="R155" s="52"/>
      <c r="S155" s="52"/>
      <c r="T155" s="18"/>
    </row>
    <row r="156" spans="1:20">
      <c r="A156" s="4">
        <v>152</v>
      </c>
      <c r="B156" s="17"/>
      <c r="C156" s="131"/>
      <c r="D156" s="18"/>
      <c r="E156" s="130"/>
      <c r="F156" s="18"/>
      <c r="G156" s="129"/>
      <c r="H156" s="129"/>
      <c r="I156" s="17">
        <f t="shared" si="1"/>
        <v>0</v>
      </c>
      <c r="J156" s="142"/>
      <c r="K156" s="139"/>
      <c r="L156" s="143"/>
      <c r="M156" s="144"/>
      <c r="N156" s="60"/>
      <c r="O156" s="60"/>
      <c r="P156" s="85"/>
      <c r="Q156" s="18"/>
      <c r="R156" s="52"/>
      <c r="S156" s="52"/>
      <c r="T156" s="18"/>
    </row>
    <row r="157" spans="1:20">
      <c r="A157" s="4">
        <v>153</v>
      </c>
      <c r="B157" s="17"/>
      <c r="C157" s="131"/>
      <c r="D157" s="18"/>
      <c r="E157" s="130"/>
      <c r="F157" s="18"/>
      <c r="G157" s="129"/>
      <c r="H157" s="129"/>
      <c r="I157" s="17">
        <f t="shared" si="1"/>
        <v>0</v>
      </c>
      <c r="J157" s="142"/>
      <c r="K157" s="139"/>
      <c r="L157" s="143"/>
      <c r="M157" s="144"/>
      <c r="N157" s="60"/>
      <c r="O157" s="60"/>
      <c r="P157" s="85"/>
      <c r="Q157" s="18"/>
      <c r="R157" s="52"/>
      <c r="S157" s="52"/>
      <c r="T157" s="18"/>
    </row>
    <row r="158" spans="1:20">
      <c r="A158" s="4">
        <v>154</v>
      </c>
      <c r="B158" s="17"/>
      <c r="C158" s="131"/>
      <c r="D158" s="18"/>
      <c r="E158" s="130"/>
      <c r="F158" s="18"/>
      <c r="G158" s="129"/>
      <c r="H158" s="129"/>
      <c r="I158" s="17">
        <f t="shared" si="1"/>
        <v>0</v>
      </c>
      <c r="J158" s="142"/>
      <c r="K158" s="139"/>
      <c r="L158" s="143"/>
      <c r="M158" s="144"/>
      <c r="N158" s="60"/>
      <c r="O158" s="60"/>
      <c r="P158" s="85"/>
      <c r="Q158" s="18"/>
      <c r="R158" s="52"/>
      <c r="S158" s="52"/>
      <c r="T158" s="18"/>
    </row>
    <row r="159" spans="1:20">
      <c r="A159" s="4">
        <v>155</v>
      </c>
      <c r="B159" s="17"/>
      <c r="C159" s="134"/>
      <c r="D159" s="18"/>
      <c r="E159" s="135"/>
      <c r="F159" s="18"/>
      <c r="G159" s="129"/>
      <c r="H159" s="129"/>
      <c r="I159" s="17">
        <f t="shared" si="1"/>
        <v>0</v>
      </c>
      <c r="J159" s="151"/>
      <c r="K159" s="148"/>
      <c r="L159" s="152"/>
      <c r="M159" s="150"/>
      <c r="N159" s="60"/>
      <c r="O159" s="60"/>
      <c r="P159" s="85"/>
      <c r="Q159" s="18"/>
      <c r="R159" s="52"/>
      <c r="S159" s="52"/>
      <c r="T159" s="18"/>
    </row>
    <row r="160" spans="1:20">
      <c r="A160" s="4">
        <v>156</v>
      </c>
      <c r="B160" s="17"/>
      <c r="C160" s="136"/>
      <c r="D160" s="18"/>
      <c r="E160" s="137"/>
      <c r="F160" s="18"/>
      <c r="G160" s="129"/>
      <c r="H160" s="129"/>
      <c r="I160" s="17">
        <f t="shared" si="1"/>
        <v>0</v>
      </c>
      <c r="J160" s="142"/>
      <c r="K160" s="148"/>
      <c r="L160" s="153"/>
      <c r="M160" s="144"/>
      <c r="N160" s="60"/>
      <c r="O160" s="60"/>
      <c r="P160" s="85"/>
      <c r="Q160" s="18"/>
      <c r="R160" s="52"/>
      <c r="S160" s="52"/>
      <c r="T160" s="18"/>
    </row>
    <row r="161" spans="1:20">
      <c r="A161" s="4">
        <v>157</v>
      </c>
      <c r="B161" s="17"/>
      <c r="C161" s="136"/>
      <c r="D161" s="18"/>
      <c r="E161" s="137"/>
      <c r="F161" s="18"/>
      <c r="G161" s="129"/>
      <c r="H161" s="129"/>
      <c r="I161" s="17">
        <f t="shared" si="1"/>
        <v>0</v>
      </c>
      <c r="J161" s="154"/>
      <c r="K161" s="148"/>
      <c r="L161" s="153"/>
      <c r="M161" s="144"/>
      <c r="N161" s="60"/>
      <c r="O161" s="60"/>
      <c r="P161" s="85"/>
      <c r="Q161" s="18"/>
      <c r="R161" s="52"/>
      <c r="S161" s="52"/>
      <c r="T161" s="18"/>
    </row>
    <row r="162" spans="1:20">
      <c r="A162" s="4">
        <v>158</v>
      </c>
      <c r="B162" s="17"/>
      <c r="C162" s="136"/>
      <c r="D162" s="18"/>
      <c r="E162" s="137"/>
      <c r="F162" s="18"/>
      <c r="G162" s="129"/>
      <c r="H162" s="129"/>
      <c r="I162" s="17">
        <f t="shared" si="1"/>
        <v>0</v>
      </c>
      <c r="J162" s="154"/>
      <c r="K162" s="148"/>
      <c r="L162" s="153"/>
      <c r="M162" s="144"/>
      <c r="N162" s="60"/>
      <c r="O162" s="60"/>
      <c r="P162" s="85"/>
      <c r="Q162" s="18"/>
      <c r="R162" s="52"/>
      <c r="S162" s="52"/>
      <c r="T162" s="18"/>
    </row>
    <row r="163" spans="1:20">
      <c r="A163" s="4">
        <v>159</v>
      </c>
      <c r="B163" s="17"/>
      <c r="C163" s="136"/>
      <c r="D163" s="18"/>
      <c r="E163" s="137"/>
      <c r="F163" s="18"/>
      <c r="G163" s="129"/>
      <c r="H163" s="129"/>
      <c r="I163" s="17">
        <f t="shared" si="1"/>
        <v>0</v>
      </c>
      <c r="J163" s="154"/>
      <c r="K163" s="139"/>
      <c r="L163" s="153"/>
      <c r="M163" s="144"/>
      <c r="N163" s="60"/>
      <c r="O163" s="60"/>
      <c r="P163" s="85"/>
      <c r="Q163" s="18"/>
      <c r="R163" s="52"/>
      <c r="S163" s="52"/>
      <c r="T163" s="18"/>
    </row>
    <row r="164" spans="1:20">
      <c r="A164" s="4">
        <v>160</v>
      </c>
      <c r="B164" s="17"/>
      <c r="C164" s="136"/>
      <c r="D164" s="18"/>
      <c r="E164" s="137"/>
      <c r="F164" s="18"/>
      <c r="G164" s="129"/>
      <c r="H164" s="129"/>
      <c r="I164" s="17">
        <f t="shared" si="1"/>
        <v>0</v>
      </c>
      <c r="J164" s="154"/>
      <c r="K164" s="139"/>
      <c r="L164" s="153"/>
      <c r="M164" s="144"/>
      <c r="N164" s="60"/>
      <c r="O164" s="60"/>
      <c r="P164" s="85"/>
      <c r="Q164" s="18"/>
      <c r="R164" s="52"/>
      <c r="S164" s="52"/>
      <c r="T164" s="18"/>
    </row>
    <row r="165" spans="1:20">
      <c r="A165" s="21" t="s">
        <v>11</v>
      </c>
      <c r="B165" s="41"/>
      <c r="C165" s="21">
        <f>COUNTIFS(C5:C164,"*")</f>
        <v>70</v>
      </c>
      <c r="D165" s="21"/>
      <c r="E165" s="13"/>
      <c r="F165" s="21"/>
      <c r="G165" s="21">
        <f>SUM(G5:G164)</f>
        <v>1831</v>
      </c>
      <c r="H165" s="21">
        <f>SUM(H5:H164)</f>
        <v>1723</v>
      </c>
      <c r="I165" s="21">
        <f>SUM(I5:I164)</f>
        <v>3554</v>
      </c>
      <c r="J165" s="21"/>
      <c r="K165" s="21"/>
      <c r="L165" s="21"/>
      <c r="M165" s="21"/>
      <c r="N165" s="21"/>
      <c r="O165" s="21"/>
      <c r="P165" s="14"/>
      <c r="Q165" s="21"/>
      <c r="R165" s="127"/>
      <c r="S165" s="21"/>
      <c r="T165" s="12"/>
    </row>
    <row r="166" spans="1:20">
      <c r="A166" s="46" t="s">
        <v>66</v>
      </c>
      <c r="B166" s="10">
        <f>COUNTIF(B$5:B$164,"Team 1")</f>
        <v>35</v>
      </c>
      <c r="C166" s="46" t="s">
        <v>29</v>
      </c>
      <c r="D166" s="10">
        <f>COUNTIF(D5:D164,"Anganwadi")</f>
        <v>18</v>
      </c>
    </row>
    <row r="167" spans="1:20">
      <c r="A167" s="46" t="s">
        <v>67</v>
      </c>
      <c r="B167" s="10">
        <f>COUNTIF(B$6:B$164,"Team 2")</f>
        <v>35</v>
      </c>
      <c r="C167" s="46" t="s">
        <v>27</v>
      </c>
      <c r="D167" s="10">
        <f>COUNTIF(D5:D164,"School")</f>
        <v>52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86" bestFit="1" customWidth="1"/>
    <col min="5" max="5" width="16" style="16" customWidth="1"/>
    <col min="6" max="6" width="17" style="86" customWidth="1"/>
    <col min="7" max="7" width="6.140625" style="16" customWidth="1"/>
    <col min="8" max="8" width="6.28515625" style="16" bestFit="1" customWidth="1"/>
    <col min="9" max="9" width="6" style="1" bestFit="1" customWidth="1"/>
    <col min="10" max="10" width="16.7109375" style="86" customWidth="1"/>
    <col min="11" max="12" width="19.5703125" style="1" customWidth="1"/>
    <col min="13" max="13" width="19.5703125" style="90" customWidth="1"/>
    <col min="14" max="14" width="19.140625" style="1" customWidth="1"/>
    <col min="15" max="15" width="14.85546875" style="90" bestFit="1" customWidth="1"/>
    <col min="16" max="16" width="15.28515625" style="1" customWidth="1"/>
    <col min="17" max="17" width="11.5703125" style="1" bestFit="1" customWidth="1"/>
    <col min="18" max="18" width="17.5703125" style="86" customWidth="1"/>
    <col min="19" max="19" width="19.5703125" style="1" customWidth="1"/>
    <col min="20" max="16384" width="9.140625" style="1"/>
  </cols>
  <sheetData>
    <row r="1" spans="1:20" ht="51" customHeight="1">
      <c r="A1" s="247" t="s">
        <v>522</v>
      </c>
      <c r="B1" s="247"/>
      <c r="C1" s="247"/>
      <c r="D1" s="248"/>
      <c r="E1" s="248"/>
      <c r="F1" s="248"/>
      <c r="G1" s="248"/>
      <c r="H1" s="248"/>
      <c r="I1" s="248"/>
      <c r="J1" s="248"/>
      <c r="K1" s="248"/>
      <c r="L1" s="248"/>
      <c r="M1" s="248"/>
      <c r="N1" s="248"/>
      <c r="O1" s="248"/>
      <c r="P1" s="248"/>
      <c r="Q1" s="248"/>
      <c r="R1" s="248"/>
      <c r="S1" s="248"/>
    </row>
    <row r="2" spans="1:20">
      <c r="A2" s="251" t="s">
        <v>63</v>
      </c>
      <c r="B2" s="252"/>
      <c r="C2" s="252"/>
      <c r="D2" s="25">
        <v>43497</v>
      </c>
      <c r="E2" s="22"/>
      <c r="F2" s="84"/>
      <c r="G2" s="22"/>
      <c r="H2" s="22"/>
      <c r="I2" s="22"/>
      <c r="J2" s="84"/>
      <c r="K2" s="22"/>
      <c r="L2" s="22"/>
      <c r="M2" s="88"/>
      <c r="N2" s="22"/>
      <c r="O2" s="88"/>
      <c r="P2" s="22"/>
      <c r="Q2" s="22"/>
      <c r="R2" s="84"/>
      <c r="S2" s="22"/>
    </row>
    <row r="3" spans="1:20" ht="24" customHeight="1">
      <c r="A3" s="246" t="s">
        <v>14</v>
      </c>
      <c r="B3" s="249" t="s">
        <v>65</v>
      </c>
      <c r="C3" s="245" t="s">
        <v>7</v>
      </c>
      <c r="D3" s="245" t="s">
        <v>59</v>
      </c>
      <c r="E3" s="245" t="s">
        <v>16</v>
      </c>
      <c r="F3" s="253" t="s">
        <v>17</v>
      </c>
      <c r="G3" s="245" t="s">
        <v>8</v>
      </c>
      <c r="H3" s="245"/>
      <c r="I3" s="245"/>
      <c r="J3" s="245" t="s">
        <v>35</v>
      </c>
      <c r="K3" s="249" t="s">
        <v>37</v>
      </c>
      <c r="L3" s="249" t="s">
        <v>54</v>
      </c>
      <c r="M3" s="261" t="s">
        <v>55</v>
      </c>
      <c r="N3" s="249" t="s">
        <v>38</v>
      </c>
      <c r="O3" s="261" t="s">
        <v>39</v>
      </c>
      <c r="P3" s="246" t="s">
        <v>58</v>
      </c>
      <c r="Q3" s="245" t="s">
        <v>56</v>
      </c>
      <c r="R3" s="245" t="s">
        <v>36</v>
      </c>
      <c r="S3" s="245" t="s">
        <v>57</v>
      </c>
      <c r="T3" s="245" t="s">
        <v>13</v>
      </c>
    </row>
    <row r="4" spans="1:20" ht="25.5" customHeight="1">
      <c r="A4" s="246"/>
      <c r="B4" s="254"/>
      <c r="C4" s="245"/>
      <c r="D4" s="245"/>
      <c r="E4" s="245"/>
      <c r="F4" s="253"/>
      <c r="G4" s="23" t="s">
        <v>9</v>
      </c>
      <c r="H4" s="23" t="s">
        <v>10</v>
      </c>
      <c r="I4" s="23" t="s">
        <v>11</v>
      </c>
      <c r="J4" s="245"/>
      <c r="K4" s="250"/>
      <c r="L4" s="250"/>
      <c r="M4" s="262"/>
      <c r="N4" s="250"/>
      <c r="O4" s="262"/>
      <c r="P4" s="246"/>
      <c r="Q4" s="246"/>
      <c r="R4" s="245"/>
      <c r="S4" s="245"/>
      <c r="T4" s="245"/>
    </row>
    <row r="5" spans="1:20">
      <c r="A5" s="4">
        <v>1</v>
      </c>
      <c r="B5" s="182" t="s">
        <v>66</v>
      </c>
      <c r="C5" s="175" t="s">
        <v>402</v>
      </c>
      <c r="D5" s="189" t="s">
        <v>27</v>
      </c>
      <c r="E5" s="175">
        <v>160107</v>
      </c>
      <c r="F5" s="175" t="s">
        <v>185</v>
      </c>
      <c r="G5" s="175">
        <v>6</v>
      </c>
      <c r="H5" s="175">
        <v>10</v>
      </c>
      <c r="I5" s="17">
        <f>+G5+H5</f>
        <v>16</v>
      </c>
      <c r="J5" s="175">
        <v>9854184346</v>
      </c>
      <c r="K5" s="175" t="s">
        <v>340</v>
      </c>
      <c r="L5" s="175" t="s">
        <v>447</v>
      </c>
      <c r="M5" s="175">
        <v>9859564836</v>
      </c>
      <c r="N5" s="175" t="s">
        <v>448</v>
      </c>
      <c r="O5" s="175">
        <v>9854785123</v>
      </c>
      <c r="P5" s="91">
        <v>43497</v>
      </c>
      <c r="Q5" s="18" t="s">
        <v>78</v>
      </c>
      <c r="R5" s="52"/>
      <c r="S5" s="52" t="s">
        <v>113</v>
      </c>
      <c r="T5" s="18"/>
    </row>
    <row r="6" spans="1:20">
      <c r="A6" s="4">
        <v>2</v>
      </c>
      <c r="B6" s="182" t="s">
        <v>66</v>
      </c>
      <c r="C6" s="175" t="s">
        <v>403</v>
      </c>
      <c r="D6" s="175" t="s">
        <v>27</v>
      </c>
      <c r="E6" s="175">
        <v>4</v>
      </c>
      <c r="F6" s="175" t="s">
        <v>380</v>
      </c>
      <c r="G6" s="175">
        <v>50</v>
      </c>
      <c r="H6" s="175">
        <v>80</v>
      </c>
      <c r="I6" s="17">
        <f>+G6+H6</f>
        <v>130</v>
      </c>
      <c r="J6" s="175">
        <v>9864248536</v>
      </c>
      <c r="K6" s="175" t="s">
        <v>190</v>
      </c>
      <c r="L6" s="175" t="s">
        <v>178</v>
      </c>
      <c r="M6" s="175" t="s">
        <v>178</v>
      </c>
      <c r="N6" s="175" t="s">
        <v>190</v>
      </c>
      <c r="O6" s="175" t="s">
        <v>178</v>
      </c>
      <c r="P6" s="91">
        <v>43498</v>
      </c>
      <c r="Q6" s="18" t="s">
        <v>92</v>
      </c>
      <c r="R6" s="52"/>
      <c r="S6" s="52" t="s">
        <v>113</v>
      </c>
      <c r="T6" s="18"/>
    </row>
    <row r="7" spans="1:20">
      <c r="A7" s="4">
        <v>3</v>
      </c>
      <c r="B7" s="182" t="s">
        <v>66</v>
      </c>
      <c r="C7" s="175" t="s">
        <v>404</v>
      </c>
      <c r="D7" s="189" t="s">
        <v>27</v>
      </c>
      <c r="E7" s="175">
        <v>18080107102</v>
      </c>
      <c r="F7" s="175" t="s">
        <v>74</v>
      </c>
      <c r="G7" s="175">
        <v>18</v>
      </c>
      <c r="H7" s="175">
        <v>17</v>
      </c>
      <c r="I7" s="17">
        <f t="shared" ref="I7:I70" si="0">+G7+H7</f>
        <v>35</v>
      </c>
      <c r="J7" s="175">
        <v>957758806</v>
      </c>
      <c r="K7" s="175" t="s">
        <v>190</v>
      </c>
      <c r="L7" s="175" t="s">
        <v>178</v>
      </c>
      <c r="M7" s="175" t="s">
        <v>178</v>
      </c>
      <c r="N7" s="175" t="s">
        <v>190</v>
      </c>
      <c r="O7" s="175" t="s">
        <v>178</v>
      </c>
      <c r="P7" s="91">
        <v>43500</v>
      </c>
      <c r="Q7" s="18" t="s">
        <v>79</v>
      </c>
      <c r="R7" s="52"/>
      <c r="S7" s="52" t="s">
        <v>113</v>
      </c>
      <c r="T7" s="18"/>
    </row>
    <row r="8" spans="1:20">
      <c r="A8" s="4">
        <v>4</v>
      </c>
      <c r="B8" s="182" t="s">
        <v>66</v>
      </c>
      <c r="C8" s="175" t="s">
        <v>405</v>
      </c>
      <c r="D8" s="175" t="s">
        <v>27</v>
      </c>
      <c r="E8" s="175">
        <v>70351152748</v>
      </c>
      <c r="F8" s="175" t="s">
        <v>74</v>
      </c>
      <c r="G8" s="175">
        <v>11</v>
      </c>
      <c r="H8" s="175">
        <v>15</v>
      </c>
      <c r="I8" s="17">
        <f t="shared" si="0"/>
        <v>26</v>
      </c>
      <c r="J8" s="175">
        <v>7035152648</v>
      </c>
      <c r="K8" s="175" t="s">
        <v>190</v>
      </c>
      <c r="L8" s="175" t="s">
        <v>178</v>
      </c>
      <c r="M8" s="175" t="s">
        <v>178</v>
      </c>
      <c r="N8" s="175" t="s">
        <v>190</v>
      </c>
      <c r="O8" s="175" t="s">
        <v>178</v>
      </c>
      <c r="P8" s="91">
        <v>43501</v>
      </c>
      <c r="Q8" s="18" t="s">
        <v>77</v>
      </c>
      <c r="R8" s="52"/>
      <c r="S8" s="52" t="s">
        <v>113</v>
      </c>
      <c r="T8" s="18"/>
    </row>
    <row r="9" spans="1:20">
      <c r="A9" s="4">
        <v>5</v>
      </c>
      <c r="B9" s="182" t="s">
        <v>66</v>
      </c>
      <c r="C9" s="175" t="s">
        <v>405</v>
      </c>
      <c r="D9" s="175" t="s">
        <v>29</v>
      </c>
      <c r="E9" s="175">
        <v>135</v>
      </c>
      <c r="F9" s="175" t="s">
        <v>76</v>
      </c>
      <c r="G9" s="175">
        <v>7</v>
      </c>
      <c r="H9" s="175">
        <v>9</v>
      </c>
      <c r="I9" s="17">
        <f t="shared" si="0"/>
        <v>16</v>
      </c>
      <c r="J9" s="175">
        <v>8822793016</v>
      </c>
      <c r="K9" s="175" t="s">
        <v>190</v>
      </c>
      <c r="L9" s="175" t="s">
        <v>178</v>
      </c>
      <c r="M9" s="175" t="s">
        <v>178</v>
      </c>
      <c r="N9" s="175" t="s">
        <v>190</v>
      </c>
      <c r="O9" s="175" t="s">
        <v>178</v>
      </c>
      <c r="P9" s="91">
        <v>43502</v>
      </c>
      <c r="Q9" s="18" t="s">
        <v>80</v>
      </c>
      <c r="R9" s="52"/>
      <c r="S9" s="52" t="s">
        <v>113</v>
      </c>
      <c r="T9" s="18"/>
    </row>
    <row r="10" spans="1:20">
      <c r="A10" s="4">
        <v>6</v>
      </c>
      <c r="B10" s="182" t="s">
        <v>66</v>
      </c>
      <c r="C10" s="175" t="s">
        <v>406</v>
      </c>
      <c r="D10" s="175" t="s">
        <v>27</v>
      </c>
      <c r="E10" s="175">
        <v>18080107108</v>
      </c>
      <c r="F10" s="175" t="s">
        <v>75</v>
      </c>
      <c r="G10" s="175">
        <v>15</v>
      </c>
      <c r="H10" s="175">
        <v>10</v>
      </c>
      <c r="I10" s="17">
        <f t="shared" si="0"/>
        <v>25</v>
      </c>
      <c r="J10" s="175">
        <v>9859205150</v>
      </c>
      <c r="K10" s="175" t="s">
        <v>190</v>
      </c>
      <c r="L10" s="175" t="s">
        <v>178</v>
      </c>
      <c r="M10" s="175" t="s">
        <v>178</v>
      </c>
      <c r="N10" s="175" t="s">
        <v>449</v>
      </c>
      <c r="O10" s="175">
        <v>8822019699</v>
      </c>
      <c r="P10" s="91">
        <v>43503</v>
      </c>
      <c r="Q10" s="18" t="s">
        <v>91</v>
      </c>
      <c r="R10" s="52"/>
      <c r="S10" s="52" t="s">
        <v>113</v>
      </c>
      <c r="T10" s="18"/>
    </row>
    <row r="11" spans="1:20">
      <c r="A11" s="4">
        <v>7</v>
      </c>
      <c r="B11" s="182" t="s">
        <v>66</v>
      </c>
      <c r="C11" s="175" t="s">
        <v>407</v>
      </c>
      <c r="D11" s="175" t="s">
        <v>27</v>
      </c>
      <c r="E11" s="175">
        <v>18080107103</v>
      </c>
      <c r="F11" s="175" t="s">
        <v>74</v>
      </c>
      <c r="G11" s="175">
        <v>13</v>
      </c>
      <c r="H11" s="175">
        <v>15</v>
      </c>
      <c r="I11" s="17">
        <f t="shared" si="0"/>
        <v>28</v>
      </c>
      <c r="J11" s="175">
        <v>9577961344</v>
      </c>
      <c r="K11" s="175" t="s">
        <v>190</v>
      </c>
      <c r="L11" s="175" t="s">
        <v>178</v>
      </c>
      <c r="M11" s="175" t="s">
        <v>178</v>
      </c>
      <c r="N11" s="175" t="s">
        <v>190</v>
      </c>
      <c r="O11" s="175" t="s">
        <v>178</v>
      </c>
      <c r="P11" s="91">
        <v>43504</v>
      </c>
      <c r="Q11" s="18" t="s">
        <v>78</v>
      </c>
      <c r="R11" s="52"/>
      <c r="S11" s="52" t="s">
        <v>113</v>
      </c>
      <c r="T11" s="18"/>
    </row>
    <row r="12" spans="1:20">
      <c r="A12" s="4">
        <v>8</v>
      </c>
      <c r="B12" s="182" t="s">
        <v>66</v>
      </c>
      <c r="C12" s="185" t="s">
        <v>408</v>
      </c>
      <c r="D12" s="175" t="s">
        <v>27</v>
      </c>
      <c r="E12" s="185">
        <v>18080107101</v>
      </c>
      <c r="F12" s="185" t="s">
        <v>74</v>
      </c>
      <c r="G12" s="185">
        <v>6</v>
      </c>
      <c r="H12" s="185">
        <v>10</v>
      </c>
      <c r="I12" s="17">
        <f t="shared" si="0"/>
        <v>16</v>
      </c>
      <c r="J12" s="185">
        <v>8752802284</v>
      </c>
      <c r="K12" s="185" t="s">
        <v>190</v>
      </c>
      <c r="L12" s="185" t="s">
        <v>178</v>
      </c>
      <c r="M12" s="185" t="s">
        <v>178</v>
      </c>
      <c r="N12" s="185" t="s">
        <v>190</v>
      </c>
      <c r="O12" s="185" t="s">
        <v>178</v>
      </c>
      <c r="P12" s="91">
        <v>43505</v>
      </c>
      <c r="Q12" s="18" t="s">
        <v>92</v>
      </c>
      <c r="R12" s="52"/>
      <c r="S12" s="52" t="s">
        <v>113</v>
      </c>
      <c r="T12" s="18"/>
    </row>
    <row r="13" spans="1:20">
      <c r="A13" s="4">
        <v>9</v>
      </c>
      <c r="B13" s="182" t="s">
        <v>66</v>
      </c>
      <c r="C13" s="185" t="s">
        <v>339</v>
      </c>
      <c r="D13" s="175" t="s">
        <v>27</v>
      </c>
      <c r="E13" s="191" t="s">
        <v>409</v>
      </c>
      <c r="F13" s="185" t="s">
        <v>74</v>
      </c>
      <c r="G13" s="185">
        <v>34</v>
      </c>
      <c r="H13" s="185">
        <v>17</v>
      </c>
      <c r="I13" s="17">
        <f t="shared" si="0"/>
        <v>51</v>
      </c>
      <c r="J13" s="185">
        <v>9613272206</v>
      </c>
      <c r="K13" s="185" t="s">
        <v>190</v>
      </c>
      <c r="L13" s="185" t="s">
        <v>178</v>
      </c>
      <c r="M13" s="185" t="s">
        <v>178</v>
      </c>
      <c r="N13" s="185" t="s">
        <v>190</v>
      </c>
      <c r="O13" s="185" t="s">
        <v>178</v>
      </c>
      <c r="P13" s="91">
        <v>43507</v>
      </c>
      <c r="Q13" s="18" t="s">
        <v>79</v>
      </c>
      <c r="R13" s="52"/>
      <c r="S13" s="52" t="s">
        <v>113</v>
      </c>
      <c r="T13" s="18"/>
    </row>
    <row r="14" spans="1:20">
      <c r="A14" s="4">
        <v>10</v>
      </c>
      <c r="B14" s="182" t="s">
        <v>66</v>
      </c>
      <c r="C14" s="175" t="s">
        <v>410</v>
      </c>
      <c r="D14" s="175" t="s">
        <v>27</v>
      </c>
      <c r="E14" s="175">
        <v>111503</v>
      </c>
      <c r="F14" s="175" t="s">
        <v>74</v>
      </c>
      <c r="G14" s="175">
        <v>16</v>
      </c>
      <c r="H14" s="175">
        <v>14</v>
      </c>
      <c r="I14" s="17">
        <f t="shared" si="0"/>
        <v>30</v>
      </c>
      <c r="J14" s="175">
        <v>9707606247</v>
      </c>
      <c r="K14" s="175" t="s">
        <v>340</v>
      </c>
      <c r="L14" s="175" t="s">
        <v>447</v>
      </c>
      <c r="M14" s="175">
        <v>9859564836</v>
      </c>
      <c r="N14" s="175" t="s">
        <v>450</v>
      </c>
      <c r="O14" s="175">
        <v>9613498046</v>
      </c>
      <c r="P14" s="91">
        <v>43508</v>
      </c>
      <c r="Q14" s="18" t="s">
        <v>77</v>
      </c>
      <c r="R14" s="52"/>
      <c r="S14" s="52" t="s">
        <v>113</v>
      </c>
      <c r="T14" s="18"/>
    </row>
    <row r="15" spans="1:20">
      <c r="A15" s="4">
        <v>11</v>
      </c>
      <c r="B15" s="182" t="s">
        <v>66</v>
      </c>
      <c r="C15" s="175" t="s">
        <v>411</v>
      </c>
      <c r="D15" s="175" t="s">
        <v>27</v>
      </c>
      <c r="E15" s="175">
        <v>18080112801</v>
      </c>
      <c r="F15" s="175" t="s">
        <v>74</v>
      </c>
      <c r="G15" s="175">
        <v>15</v>
      </c>
      <c r="H15" s="175">
        <v>15</v>
      </c>
      <c r="I15" s="17">
        <f t="shared" si="0"/>
        <v>30</v>
      </c>
      <c r="J15" s="175">
        <v>9864545361</v>
      </c>
      <c r="K15" s="175" t="s">
        <v>190</v>
      </c>
      <c r="L15" s="175" t="s">
        <v>178</v>
      </c>
      <c r="M15" s="175" t="s">
        <v>178</v>
      </c>
      <c r="N15" s="175" t="s">
        <v>190</v>
      </c>
      <c r="O15" s="175" t="s">
        <v>178</v>
      </c>
      <c r="P15" s="91">
        <v>43509</v>
      </c>
      <c r="Q15" s="18" t="s">
        <v>80</v>
      </c>
      <c r="R15" s="52"/>
      <c r="S15" s="52" t="s">
        <v>113</v>
      </c>
      <c r="T15" s="18"/>
    </row>
    <row r="16" spans="1:20">
      <c r="A16" s="4">
        <v>12</v>
      </c>
      <c r="B16" s="182" t="s">
        <v>66</v>
      </c>
      <c r="C16" s="175" t="s">
        <v>412</v>
      </c>
      <c r="D16" s="175" t="s">
        <v>27</v>
      </c>
      <c r="E16" s="175">
        <v>531</v>
      </c>
      <c r="F16" s="175" t="s">
        <v>74</v>
      </c>
      <c r="G16" s="175">
        <v>17</v>
      </c>
      <c r="H16" s="175">
        <v>24</v>
      </c>
      <c r="I16" s="17">
        <f t="shared" si="0"/>
        <v>41</v>
      </c>
      <c r="J16" s="175">
        <v>8761958975</v>
      </c>
      <c r="K16" s="175" t="s">
        <v>451</v>
      </c>
      <c r="L16" s="175" t="s">
        <v>452</v>
      </c>
      <c r="M16" s="175">
        <v>9864482459</v>
      </c>
      <c r="N16" s="175" t="s">
        <v>453</v>
      </c>
      <c r="O16" s="175">
        <v>8749973909</v>
      </c>
      <c r="P16" s="91">
        <v>43510</v>
      </c>
      <c r="Q16" s="18" t="s">
        <v>91</v>
      </c>
      <c r="R16" s="52"/>
      <c r="S16" s="52" t="s">
        <v>113</v>
      </c>
      <c r="T16" s="18"/>
    </row>
    <row r="17" spans="1:20">
      <c r="A17" s="4">
        <v>13</v>
      </c>
      <c r="B17" s="182" t="s">
        <v>66</v>
      </c>
      <c r="C17" s="175" t="s">
        <v>412</v>
      </c>
      <c r="D17" s="175" t="s">
        <v>29</v>
      </c>
      <c r="E17" s="175">
        <v>137</v>
      </c>
      <c r="F17" s="175" t="s">
        <v>76</v>
      </c>
      <c r="G17" s="175">
        <v>23</v>
      </c>
      <c r="H17" s="175">
        <v>21</v>
      </c>
      <c r="I17" s="17">
        <f t="shared" si="0"/>
        <v>44</v>
      </c>
      <c r="J17" s="175">
        <v>9613119075</v>
      </c>
      <c r="K17" s="175" t="s">
        <v>190</v>
      </c>
      <c r="L17" s="175" t="s">
        <v>178</v>
      </c>
      <c r="M17" s="175" t="s">
        <v>178</v>
      </c>
      <c r="N17" s="175" t="s">
        <v>190</v>
      </c>
      <c r="O17" s="175" t="s">
        <v>178</v>
      </c>
      <c r="P17" s="91">
        <v>43511</v>
      </c>
      <c r="Q17" s="18" t="s">
        <v>78</v>
      </c>
      <c r="R17" s="52"/>
      <c r="S17" s="52" t="s">
        <v>113</v>
      </c>
      <c r="T17" s="18"/>
    </row>
    <row r="18" spans="1:20">
      <c r="A18" s="4">
        <v>14</v>
      </c>
      <c r="B18" s="182" t="s">
        <v>66</v>
      </c>
      <c r="C18" s="175" t="s">
        <v>413</v>
      </c>
      <c r="D18" s="175" t="s">
        <v>29</v>
      </c>
      <c r="E18" s="175">
        <v>382</v>
      </c>
      <c r="F18" s="175" t="s">
        <v>76</v>
      </c>
      <c r="G18" s="175">
        <v>6</v>
      </c>
      <c r="H18" s="175">
        <v>8</v>
      </c>
      <c r="I18" s="17">
        <f t="shared" si="0"/>
        <v>14</v>
      </c>
      <c r="J18" s="175">
        <v>9859105492</v>
      </c>
      <c r="K18" s="175" t="s">
        <v>190</v>
      </c>
      <c r="L18" s="175" t="s">
        <v>178</v>
      </c>
      <c r="M18" s="175" t="s">
        <v>178</v>
      </c>
      <c r="N18" s="175" t="s">
        <v>190</v>
      </c>
      <c r="O18" s="175" t="s">
        <v>178</v>
      </c>
      <c r="P18" s="91">
        <v>43512</v>
      </c>
      <c r="Q18" s="18" t="s">
        <v>92</v>
      </c>
      <c r="R18" s="52"/>
      <c r="S18" s="52" t="s">
        <v>113</v>
      </c>
      <c r="T18" s="18"/>
    </row>
    <row r="19" spans="1:20">
      <c r="A19" s="4">
        <v>15</v>
      </c>
      <c r="B19" s="182" t="s">
        <v>66</v>
      </c>
      <c r="C19" s="175" t="s">
        <v>414</v>
      </c>
      <c r="D19" s="175" t="s">
        <v>27</v>
      </c>
      <c r="E19" s="175">
        <v>111101</v>
      </c>
      <c r="F19" s="175" t="s">
        <v>74</v>
      </c>
      <c r="G19" s="175">
        <v>12</v>
      </c>
      <c r="H19" s="175">
        <v>8</v>
      </c>
      <c r="I19" s="17">
        <f t="shared" si="0"/>
        <v>20</v>
      </c>
      <c r="J19" s="175">
        <v>9854447421</v>
      </c>
      <c r="K19" s="175" t="s">
        <v>190</v>
      </c>
      <c r="L19" s="175" t="s">
        <v>178</v>
      </c>
      <c r="M19" s="175" t="s">
        <v>178</v>
      </c>
      <c r="N19" s="175" t="s">
        <v>454</v>
      </c>
      <c r="O19" s="175">
        <v>9707602282</v>
      </c>
      <c r="P19" s="91">
        <v>43514</v>
      </c>
      <c r="Q19" s="18" t="s">
        <v>79</v>
      </c>
      <c r="R19" s="52"/>
      <c r="S19" s="52" t="s">
        <v>113</v>
      </c>
      <c r="T19" s="18"/>
    </row>
    <row r="20" spans="1:20">
      <c r="A20" s="4">
        <v>16</v>
      </c>
      <c r="B20" s="182" t="s">
        <v>66</v>
      </c>
      <c r="C20" s="175" t="s">
        <v>415</v>
      </c>
      <c r="D20" s="175" t="s">
        <v>27</v>
      </c>
      <c r="E20" s="175">
        <v>111102</v>
      </c>
      <c r="F20" s="175" t="s">
        <v>74</v>
      </c>
      <c r="G20" s="175">
        <v>30</v>
      </c>
      <c r="H20" s="175">
        <v>30</v>
      </c>
      <c r="I20" s="17">
        <f t="shared" si="0"/>
        <v>60</v>
      </c>
      <c r="J20" s="175">
        <v>9864698149</v>
      </c>
      <c r="K20" s="175" t="s">
        <v>190</v>
      </c>
      <c r="L20" s="175" t="s">
        <v>178</v>
      </c>
      <c r="M20" s="175" t="s">
        <v>178</v>
      </c>
      <c r="N20" s="175" t="s">
        <v>190</v>
      </c>
      <c r="O20" s="175" t="s">
        <v>178</v>
      </c>
      <c r="P20" s="91">
        <v>43516</v>
      </c>
      <c r="Q20" s="18" t="s">
        <v>80</v>
      </c>
      <c r="R20" s="52"/>
      <c r="S20" s="52" t="s">
        <v>113</v>
      </c>
      <c r="T20" s="18"/>
    </row>
    <row r="21" spans="1:20">
      <c r="A21" s="4">
        <v>17</v>
      </c>
      <c r="B21" s="182" t="s">
        <v>66</v>
      </c>
      <c r="C21" s="175" t="s">
        <v>416</v>
      </c>
      <c r="D21" s="189" t="s">
        <v>27</v>
      </c>
      <c r="E21" s="175">
        <v>18080111105</v>
      </c>
      <c r="F21" s="175" t="s">
        <v>348</v>
      </c>
      <c r="G21" s="175">
        <v>0</v>
      </c>
      <c r="H21" s="175">
        <v>110</v>
      </c>
      <c r="I21" s="17">
        <f t="shared" si="0"/>
        <v>110</v>
      </c>
      <c r="J21" s="175">
        <v>7035562597</v>
      </c>
      <c r="K21" s="175" t="s">
        <v>190</v>
      </c>
      <c r="L21" s="175" t="s">
        <v>178</v>
      </c>
      <c r="M21" s="175" t="s">
        <v>178</v>
      </c>
      <c r="N21" s="175" t="s">
        <v>190</v>
      </c>
      <c r="O21" s="175" t="s">
        <v>178</v>
      </c>
      <c r="P21" s="91">
        <v>43517</v>
      </c>
      <c r="Q21" s="18" t="s">
        <v>91</v>
      </c>
      <c r="R21" s="52"/>
      <c r="S21" s="52" t="s">
        <v>113</v>
      </c>
      <c r="T21" s="18"/>
    </row>
    <row r="22" spans="1:20">
      <c r="A22" s="4">
        <v>18</v>
      </c>
      <c r="B22" s="182" t="s">
        <v>66</v>
      </c>
      <c r="C22" s="175" t="s">
        <v>417</v>
      </c>
      <c r="D22" s="189" t="s">
        <v>27</v>
      </c>
      <c r="E22" s="175">
        <v>18080111103</v>
      </c>
      <c r="F22" s="175" t="s">
        <v>348</v>
      </c>
      <c r="G22" s="175">
        <v>74</v>
      </c>
      <c r="H22" s="175">
        <v>40</v>
      </c>
      <c r="I22" s="17">
        <f t="shared" si="0"/>
        <v>114</v>
      </c>
      <c r="J22" s="175">
        <v>8133994983</v>
      </c>
      <c r="K22" s="175" t="s">
        <v>190</v>
      </c>
      <c r="L22" s="175" t="s">
        <v>178</v>
      </c>
      <c r="M22" s="175" t="s">
        <v>178</v>
      </c>
      <c r="N22" s="175" t="s">
        <v>190</v>
      </c>
      <c r="O22" s="175" t="s">
        <v>178</v>
      </c>
      <c r="P22" s="91">
        <v>43518</v>
      </c>
      <c r="Q22" s="18" t="s">
        <v>78</v>
      </c>
      <c r="R22" s="52"/>
      <c r="S22" s="52" t="s">
        <v>113</v>
      </c>
      <c r="T22" s="18"/>
    </row>
    <row r="23" spans="1:20">
      <c r="A23" s="4">
        <v>19</v>
      </c>
      <c r="B23" s="182" t="s">
        <v>66</v>
      </c>
      <c r="C23" s="175" t="s">
        <v>418</v>
      </c>
      <c r="D23" s="189" t="s">
        <v>27</v>
      </c>
      <c r="E23" s="175">
        <v>1808011201</v>
      </c>
      <c r="F23" s="175" t="s">
        <v>74</v>
      </c>
      <c r="G23" s="175">
        <v>14</v>
      </c>
      <c r="H23" s="175">
        <v>11</v>
      </c>
      <c r="I23" s="17">
        <f t="shared" si="0"/>
        <v>25</v>
      </c>
      <c r="J23" s="175">
        <v>9577808061</v>
      </c>
      <c r="K23" s="175" t="s">
        <v>190</v>
      </c>
      <c r="L23" s="175" t="s">
        <v>455</v>
      </c>
      <c r="M23" s="175">
        <v>9508610235</v>
      </c>
      <c r="N23" s="178" t="s">
        <v>456</v>
      </c>
      <c r="O23" s="175">
        <v>8749958533</v>
      </c>
      <c r="P23" s="91">
        <v>43519</v>
      </c>
      <c r="Q23" s="18" t="s">
        <v>92</v>
      </c>
      <c r="R23" s="52"/>
      <c r="S23" s="52" t="s">
        <v>113</v>
      </c>
      <c r="T23" s="18"/>
    </row>
    <row r="24" spans="1:20">
      <c r="A24" s="4">
        <v>20</v>
      </c>
      <c r="B24" s="182" t="s">
        <v>66</v>
      </c>
      <c r="C24" s="175" t="s">
        <v>419</v>
      </c>
      <c r="D24" s="189" t="s">
        <v>27</v>
      </c>
      <c r="E24" s="175">
        <v>1808011202</v>
      </c>
      <c r="F24" s="175" t="s">
        <v>74</v>
      </c>
      <c r="G24" s="175">
        <v>8</v>
      </c>
      <c r="H24" s="175">
        <v>12</v>
      </c>
      <c r="I24" s="17">
        <f t="shared" si="0"/>
        <v>20</v>
      </c>
      <c r="J24" s="175">
        <v>9864127500</v>
      </c>
      <c r="K24" s="175" t="s">
        <v>190</v>
      </c>
      <c r="L24" s="175" t="s">
        <v>178</v>
      </c>
      <c r="M24" s="175" t="s">
        <v>178</v>
      </c>
      <c r="N24" s="175" t="s">
        <v>190</v>
      </c>
      <c r="O24" s="175" t="s">
        <v>178</v>
      </c>
      <c r="P24" s="91">
        <v>43521</v>
      </c>
      <c r="Q24" s="18" t="s">
        <v>79</v>
      </c>
      <c r="R24" s="52"/>
      <c r="S24" s="52" t="s">
        <v>113</v>
      </c>
      <c r="T24" s="18"/>
    </row>
    <row r="25" spans="1:20">
      <c r="A25" s="4">
        <v>21</v>
      </c>
      <c r="B25" s="182" t="s">
        <v>67</v>
      </c>
      <c r="C25" s="175" t="s">
        <v>418</v>
      </c>
      <c r="D25" s="175" t="s">
        <v>29</v>
      </c>
      <c r="E25" s="175">
        <v>179</v>
      </c>
      <c r="F25" s="175" t="s">
        <v>76</v>
      </c>
      <c r="G25" s="175">
        <v>20</v>
      </c>
      <c r="H25" s="175">
        <v>21</v>
      </c>
      <c r="I25" s="17">
        <f t="shared" si="0"/>
        <v>41</v>
      </c>
      <c r="J25" s="175">
        <v>9577100927</v>
      </c>
      <c r="K25" s="175" t="s">
        <v>190</v>
      </c>
      <c r="L25" s="175" t="s">
        <v>178</v>
      </c>
      <c r="M25" s="175" t="s">
        <v>178</v>
      </c>
      <c r="N25" s="175" t="s">
        <v>190</v>
      </c>
      <c r="O25" s="175" t="s">
        <v>178</v>
      </c>
      <c r="P25" s="91">
        <v>43522</v>
      </c>
      <c r="Q25" s="18" t="s">
        <v>77</v>
      </c>
      <c r="R25" s="52"/>
      <c r="S25" s="52" t="s">
        <v>113</v>
      </c>
      <c r="T25" s="18"/>
    </row>
    <row r="26" spans="1:20">
      <c r="A26" s="4">
        <v>22</v>
      </c>
      <c r="B26" s="182" t="s">
        <v>67</v>
      </c>
      <c r="C26" s="175" t="s">
        <v>418</v>
      </c>
      <c r="D26" s="175" t="s">
        <v>29</v>
      </c>
      <c r="E26" s="175">
        <v>380</v>
      </c>
      <c r="F26" s="175" t="s">
        <v>76</v>
      </c>
      <c r="G26" s="175">
        <v>22</v>
      </c>
      <c r="H26" s="175">
        <v>23</v>
      </c>
      <c r="I26" s="17">
        <f t="shared" si="0"/>
        <v>45</v>
      </c>
      <c r="J26" s="175">
        <v>9508509605</v>
      </c>
      <c r="K26" s="175" t="s">
        <v>190</v>
      </c>
      <c r="L26" s="175" t="s">
        <v>178</v>
      </c>
      <c r="M26" s="175" t="s">
        <v>178</v>
      </c>
      <c r="N26" s="175" t="s">
        <v>190</v>
      </c>
      <c r="O26" s="175" t="s">
        <v>178</v>
      </c>
      <c r="P26" s="91">
        <v>43523</v>
      </c>
      <c r="Q26" s="18" t="s">
        <v>80</v>
      </c>
      <c r="R26" s="52"/>
      <c r="S26" s="52" t="s">
        <v>113</v>
      </c>
      <c r="T26" s="18"/>
    </row>
    <row r="27" spans="1:20">
      <c r="A27" s="4">
        <v>23</v>
      </c>
      <c r="B27" s="182" t="s">
        <v>67</v>
      </c>
      <c r="C27" s="175" t="s">
        <v>420</v>
      </c>
      <c r="D27" s="175" t="s">
        <v>29</v>
      </c>
      <c r="E27" s="175">
        <v>383</v>
      </c>
      <c r="F27" s="175" t="s">
        <v>76</v>
      </c>
      <c r="G27" s="175">
        <v>17</v>
      </c>
      <c r="H27" s="175">
        <v>23</v>
      </c>
      <c r="I27" s="17">
        <f t="shared" si="0"/>
        <v>40</v>
      </c>
      <c r="J27" s="175">
        <v>9707065133</v>
      </c>
      <c r="K27" s="175" t="s">
        <v>190</v>
      </c>
      <c r="L27" s="175" t="s">
        <v>178</v>
      </c>
      <c r="M27" s="175" t="s">
        <v>178</v>
      </c>
      <c r="N27" s="175" t="s">
        <v>190</v>
      </c>
      <c r="O27" s="175" t="s">
        <v>190</v>
      </c>
      <c r="P27" s="91">
        <v>43524</v>
      </c>
      <c r="Q27" s="18" t="s">
        <v>91</v>
      </c>
      <c r="R27" s="52"/>
      <c r="S27" s="52" t="s">
        <v>113</v>
      </c>
      <c r="T27" s="18"/>
    </row>
    <row r="28" spans="1:20">
      <c r="A28" s="4">
        <v>24</v>
      </c>
      <c r="B28" s="182" t="s">
        <v>67</v>
      </c>
      <c r="C28" s="175" t="s">
        <v>421</v>
      </c>
      <c r="D28" s="189" t="s">
        <v>27</v>
      </c>
      <c r="E28" s="175">
        <v>1808011401</v>
      </c>
      <c r="F28" s="175" t="s">
        <v>74</v>
      </c>
      <c r="G28" s="175">
        <v>9</v>
      </c>
      <c r="H28" s="175">
        <v>14</v>
      </c>
      <c r="I28" s="17">
        <f t="shared" si="0"/>
        <v>23</v>
      </c>
      <c r="J28" s="175">
        <v>9854509358</v>
      </c>
      <c r="K28" s="175" t="s">
        <v>190</v>
      </c>
      <c r="L28" s="175" t="s">
        <v>178</v>
      </c>
      <c r="M28" s="175" t="s">
        <v>178</v>
      </c>
      <c r="N28" s="175" t="s">
        <v>457</v>
      </c>
      <c r="O28" s="175">
        <v>7399860422</v>
      </c>
      <c r="P28" s="91">
        <v>43524</v>
      </c>
      <c r="Q28" s="18" t="s">
        <v>91</v>
      </c>
      <c r="R28" s="52"/>
      <c r="S28" s="52" t="s">
        <v>113</v>
      </c>
      <c r="T28" s="18"/>
    </row>
    <row r="29" spans="1:20">
      <c r="A29" s="4">
        <v>25</v>
      </c>
      <c r="B29" s="182" t="s">
        <v>67</v>
      </c>
      <c r="C29" s="175" t="s">
        <v>422</v>
      </c>
      <c r="D29" s="175" t="s">
        <v>29</v>
      </c>
      <c r="E29" s="175">
        <v>181</v>
      </c>
      <c r="F29" s="175" t="s">
        <v>76</v>
      </c>
      <c r="G29" s="175">
        <v>20</v>
      </c>
      <c r="H29" s="175">
        <v>24</v>
      </c>
      <c r="I29" s="17">
        <f t="shared" si="0"/>
        <v>44</v>
      </c>
      <c r="J29" s="175">
        <v>9707224327</v>
      </c>
      <c r="K29" s="175" t="s">
        <v>190</v>
      </c>
      <c r="L29" s="175" t="s">
        <v>178</v>
      </c>
      <c r="M29" s="175" t="s">
        <v>178</v>
      </c>
      <c r="N29" s="175" t="s">
        <v>190</v>
      </c>
      <c r="O29" s="175" t="s">
        <v>178</v>
      </c>
      <c r="P29" s="91">
        <v>43497</v>
      </c>
      <c r="Q29" s="18" t="s">
        <v>78</v>
      </c>
      <c r="R29" s="52"/>
      <c r="S29" s="52" t="s">
        <v>113</v>
      </c>
      <c r="T29" s="18"/>
    </row>
    <row r="30" spans="1:20">
      <c r="A30" s="4">
        <v>26</v>
      </c>
      <c r="B30" s="182" t="s">
        <v>67</v>
      </c>
      <c r="C30" s="175" t="s">
        <v>423</v>
      </c>
      <c r="D30" s="189" t="s">
        <v>27</v>
      </c>
      <c r="E30" s="175"/>
      <c r="F30" s="175" t="s">
        <v>74</v>
      </c>
      <c r="G30" s="175">
        <v>21</v>
      </c>
      <c r="H30" s="175">
        <v>18</v>
      </c>
      <c r="I30" s="17">
        <f t="shared" si="0"/>
        <v>39</v>
      </c>
      <c r="J30" s="175">
        <v>9678601462</v>
      </c>
      <c r="K30" s="175" t="s">
        <v>451</v>
      </c>
      <c r="L30" s="175" t="s">
        <v>458</v>
      </c>
      <c r="M30" s="175">
        <v>9854630997</v>
      </c>
      <c r="N30" s="175" t="s">
        <v>459</v>
      </c>
      <c r="O30" s="175">
        <v>9854779770</v>
      </c>
      <c r="P30" s="91">
        <v>43498</v>
      </c>
      <c r="Q30" s="18" t="s">
        <v>92</v>
      </c>
      <c r="R30" s="52"/>
      <c r="S30" s="52" t="s">
        <v>113</v>
      </c>
      <c r="T30" s="18"/>
    </row>
    <row r="31" spans="1:20">
      <c r="A31" s="4">
        <v>27</v>
      </c>
      <c r="B31" s="182" t="s">
        <v>67</v>
      </c>
      <c r="C31" s="175" t="s">
        <v>424</v>
      </c>
      <c r="D31" s="189" t="s">
        <v>27</v>
      </c>
      <c r="E31" s="175">
        <v>49</v>
      </c>
      <c r="F31" s="175" t="s">
        <v>74</v>
      </c>
      <c r="G31" s="175">
        <v>15</v>
      </c>
      <c r="H31" s="175">
        <v>18</v>
      </c>
      <c r="I31" s="17">
        <f t="shared" si="0"/>
        <v>33</v>
      </c>
      <c r="J31" s="175">
        <v>9613491691</v>
      </c>
      <c r="K31" s="175" t="s">
        <v>190</v>
      </c>
      <c r="L31" s="175" t="s">
        <v>460</v>
      </c>
      <c r="M31" s="175">
        <v>9864482459</v>
      </c>
      <c r="N31" s="175" t="s">
        <v>461</v>
      </c>
      <c r="O31" s="175">
        <v>9508460124</v>
      </c>
      <c r="P31" s="91">
        <v>43500</v>
      </c>
      <c r="Q31" s="18" t="s">
        <v>79</v>
      </c>
      <c r="R31" s="52"/>
      <c r="S31" s="52" t="s">
        <v>113</v>
      </c>
      <c r="T31" s="18"/>
    </row>
    <row r="32" spans="1:20">
      <c r="A32" s="4">
        <v>28</v>
      </c>
      <c r="B32" s="182" t="s">
        <v>67</v>
      </c>
      <c r="C32" s="175" t="s">
        <v>425</v>
      </c>
      <c r="D32" s="175" t="s">
        <v>29</v>
      </c>
      <c r="E32" s="175">
        <v>139</v>
      </c>
      <c r="F32" s="175" t="s">
        <v>76</v>
      </c>
      <c r="G32" s="175">
        <v>9</v>
      </c>
      <c r="H32" s="175">
        <v>15</v>
      </c>
      <c r="I32" s="17">
        <f t="shared" si="0"/>
        <v>24</v>
      </c>
      <c r="J32" s="175">
        <v>9864588416</v>
      </c>
      <c r="K32" s="175" t="s">
        <v>190</v>
      </c>
      <c r="L32" s="175" t="s">
        <v>178</v>
      </c>
      <c r="M32" s="175" t="s">
        <v>178</v>
      </c>
      <c r="N32" s="175" t="s">
        <v>190</v>
      </c>
      <c r="O32" s="175" t="s">
        <v>178</v>
      </c>
      <c r="P32" s="91">
        <v>43501</v>
      </c>
      <c r="Q32" s="18" t="s">
        <v>77</v>
      </c>
      <c r="R32" s="52"/>
      <c r="S32" s="52" t="s">
        <v>113</v>
      </c>
      <c r="T32" s="18"/>
    </row>
    <row r="33" spans="1:20">
      <c r="A33" s="4">
        <v>29</v>
      </c>
      <c r="B33" s="182" t="s">
        <v>67</v>
      </c>
      <c r="C33" s="175" t="s">
        <v>426</v>
      </c>
      <c r="D33" s="183" t="s">
        <v>29</v>
      </c>
      <c r="E33" s="175">
        <v>366</v>
      </c>
      <c r="F33" s="175" t="s">
        <v>76</v>
      </c>
      <c r="G33" s="175">
        <v>15</v>
      </c>
      <c r="H33" s="175">
        <v>15</v>
      </c>
      <c r="I33" s="17">
        <f t="shared" si="0"/>
        <v>30</v>
      </c>
      <c r="J33" s="175">
        <v>9476553443</v>
      </c>
      <c r="K33" s="175" t="s">
        <v>190</v>
      </c>
      <c r="L33" s="175" t="s">
        <v>178</v>
      </c>
      <c r="M33" s="175" t="s">
        <v>178</v>
      </c>
      <c r="N33" s="175" t="s">
        <v>190</v>
      </c>
      <c r="O33" s="175" t="s">
        <v>178</v>
      </c>
      <c r="P33" s="91">
        <v>43502</v>
      </c>
      <c r="Q33" s="18" t="s">
        <v>80</v>
      </c>
      <c r="R33" s="52"/>
      <c r="S33" s="52" t="s">
        <v>113</v>
      </c>
      <c r="T33" s="18"/>
    </row>
    <row r="34" spans="1:20">
      <c r="A34" s="4">
        <v>30</v>
      </c>
      <c r="B34" s="182" t="s">
        <v>67</v>
      </c>
      <c r="C34" s="175" t="s">
        <v>427</v>
      </c>
      <c r="D34" s="183" t="s">
        <v>29</v>
      </c>
      <c r="E34" s="175">
        <v>132</v>
      </c>
      <c r="F34" s="175" t="s">
        <v>76</v>
      </c>
      <c r="G34" s="175">
        <v>9</v>
      </c>
      <c r="H34" s="175">
        <v>17</v>
      </c>
      <c r="I34" s="17">
        <f t="shared" si="0"/>
        <v>26</v>
      </c>
      <c r="J34" s="175">
        <v>9707870460</v>
      </c>
      <c r="K34" s="175" t="s">
        <v>190</v>
      </c>
      <c r="L34" s="175" t="s">
        <v>178</v>
      </c>
      <c r="M34" s="175" t="s">
        <v>178</v>
      </c>
      <c r="N34" s="175" t="s">
        <v>462</v>
      </c>
      <c r="O34" s="175">
        <v>9577644675</v>
      </c>
      <c r="P34" s="91">
        <v>43503</v>
      </c>
      <c r="Q34" s="18" t="s">
        <v>91</v>
      </c>
      <c r="R34" s="52"/>
      <c r="S34" s="52" t="s">
        <v>113</v>
      </c>
      <c r="T34" s="18"/>
    </row>
    <row r="35" spans="1:20">
      <c r="A35" s="4">
        <v>31</v>
      </c>
      <c r="B35" s="182" t="s">
        <v>67</v>
      </c>
      <c r="C35" s="175" t="s">
        <v>428</v>
      </c>
      <c r="D35" s="183" t="s">
        <v>27</v>
      </c>
      <c r="E35" s="175">
        <v>535</v>
      </c>
      <c r="F35" s="175" t="s">
        <v>74</v>
      </c>
      <c r="G35" s="175">
        <v>33</v>
      </c>
      <c r="H35" s="175">
        <v>33</v>
      </c>
      <c r="I35" s="17">
        <f t="shared" si="0"/>
        <v>66</v>
      </c>
      <c r="J35" s="175">
        <v>9508854152</v>
      </c>
      <c r="K35" s="175" t="s">
        <v>190</v>
      </c>
      <c r="L35" s="175" t="s">
        <v>178</v>
      </c>
      <c r="M35" s="175" t="s">
        <v>178</v>
      </c>
      <c r="N35" s="175" t="s">
        <v>190</v>
      </c>
      <c r="O35" s="175" t="s">
        <v>178</v>
      </c>
      <c r="P35" s="91">
        <v>43504</v>
      </c>
      <c r="Q35" s="18" t="s">
        <v>78</v>
      </c>
      <c r="R35" s="52"/>
      <c r="S35" s="52" t="s">
        <v>113</v>
      </c>
      <c r="T35" s="18"/>
    </row>
    <row r="36" spans="1:20">
      <c r="A36" s="4">
        <v>32</v>
      </c>
      <c r="B36" s="182" t="s">
        <v>67</v>
      </c>
      <c r="C36" s="175" t="s">
        <v>429</v>
      </c>
      <c r="D36" s="183" t="s">
        <v>29</v>
      </c>
      <c r="E36" s="175">
        <v>2</v>
      </c>
      <c r="F36" s="175" t="s">
        <v>76</v>
      </c>
      <c r="G36" s="175">
        <v>34</v>
      </c>
      <c r="H36" s="175">
        <v>34</v>
      </c>
      <c r="I36" s="17">
        <f t="shared" si="0"/>
        <v>68</v>
      </c>
      <c r="J36" s="175">
        <v>7399701763</v>
      </c>
      <c r="K36" s="175" t="s">
        <v>463</v>
      </c>
      <c r="L36" s="175" t="s">
        <v>464</v>
      </c>
      <c r="M36" s="175">
        <v>9854836076</v>
      </c>
      <c r="N36" s="175" t="s">
        <v>465</v>
      </c>
      <c r="O36" s="175">
        <v>9577467813</v>
      </c>
      <c r="P36" s="91">
        <v>43505</v>
      </c>
      <c r="Q36" s="18" t="s">
        <v>92</v>
      </c>
      <c r="R36" s="52"/>
      <c r="S36" s="52" t="s">
        <v>113</v>
      </c>
      <c r="T36" s="18"/>
    </row>
    <row r="37" spans="1:20">
      <c r="A37" s="4">
        <v>33</v>
      </c>
      <c r="B37" s="182" t="s">
        <v>67</v>
      </c>
      <c r="C37" s="175" t="s">
        <v>430</v>
      </c>
      <c r="D37" s="183" t="s">
        <v>27</v>
      </c>
      <c r="E37" s="175">
        <v>1808011902</v>
      </c>
      <c r="F37" s="175" t="s">
        <v>183</v>
      </c>
      <c r="G37" s="175">
        <v>34</v>
      </c>
      <c r="H37" s="175">
        <v>37</v>
      </c>
      <c r="I37" s="17">
        <f t="shared" si="0"/>
        <v>71</v>
      </c>
      <c r="J37" s="175">
        <v>95083557262</v>
      </c>
      <c r="K37" s="175" t="s">
        <v>463</v>
      </c>
      <c r="L37" s="175" t="s">
        <v>464</v>
      </c>
      <c r="M37" s="175">
        <v>9854836076</v>
      </c>
      <c r="N37" s="175" t="s">
        <v>465</v>
      </c>
      <c r="O37" s="175">
        <v>9577467813</v>
      </c>
      <c r="P37" s="91">
        <v>43507</v>
      </c>
      <c r="Q37" s="18" t="s">
        <v>79</v>
      </c>
      <c r="R37" s="52"/>
      <c r="S37" s="52" t="s">
        <v>113</v>
      </c>
      <c r="T37" s="18"/>
    </row>
    <row r="38" spans="1:20">
      <c r="A38" s="4">
        <v>34</v>
      </c>
      <c r="B38" s="182" t="s">
        <v>66</v>
      </c>
      <c r="C38" s="175" t="s">
        <v>431</v>
      </c>
      <c r="D38" s="183" t="s">
        <v>27</v>
      </c>
      <c r="E38" s="175">
        <v>105</v>
      </c>
      <c r="F38" s="175" t="s">
        <v>288</v>
      </c>
      <c r="G38" s="175">
        <v>0</v>
      </c>
      <c r="H38" s="175">
        <v>43</v>
      </c>
      <c r="I38" s="17">
        <f t="shared" si="0"/>
        <v>43</v>
      </c>
      <c r="J38" s="175">
        <v>9864192462</v>
      </c>
      <c r="K38" s="175"/>
      <c r="L38" s="175" t="s">
        <v>466</v>
      </c>
      <c r="M38" s="175"/>
      <c r="N38" s="175" t="s">
        <v>467</v>
      </c>
      <c r="O38" s="175">
        <v>9613491688</v>
      </c>
      <c r="P38" s="91">
        <v>43508</v>
      </c>
      <c r="Q38" s="18" t="s">
        <v>77</v>
      </c>
      <c r="R38" s="52"/>
      <c r="S38" s="52" t="s">
        <v>113</v>
      </c>
      <c r="T38" s="18"/>
    </row>
    <row r="39" spans="1:20">
      <c r="A39" s="4">
        <v>35</v>
      </c>
      <c r="B39" s="182" t="s">
        <v>67</v>
      </c>
      <c r="C39" s="175" t="s">
        <v>432</v>
      </c>
      <c r="D39" s="183" t="s">
        <v>29</v>
      </c>
      <c r="E39" s="175">
        <v>6</v>
      </c>
      <c r="F39" s="175"/>
      <c r="G39" s="175">
        <v>19</v>
      </c>
      <c r="H39" s="175">
        <v>24</v>
      </c>
      <c r="I39" s="17">
        <f t="shared" si="0"/>
        <v>43</v>
      </c>
      <c r="J39" s="175">
        <v>9957074068</v>
      </c>
      <c r="K39" s="175" t="s">
        <v>190</v>
      </c>
      <c r="L39" s="175" t="s">
        <v>178</v>
      </c>
      <c r="M39" s="175" t="s">
        <v>178</v>
      </c>
      <c r="N39" s="175" t="s">
        <v>178</v>
      </c>
      <c r="O39" s="175" t="s">
        <v>178</v>
      </c>
      <c r="P39" s="91">
        <v>43509</v>
      </c>
      <c r="Q39" s="18" t="s">
        <v>80</v>
      </c>
      <c r="R39" s="52"/>
      <c r="S39" s="52" t="s">
        <v>113</v>
      </c>
      <c r="T39" s="18"/>
    </row>
    <row r="40" spans="1:20">
      <c r="A40" s="4">
        <v>36</v>
      </c>
      <c r="B40" s="182" t="s">
        <v>67</v>
      </c>
      <c r="C40" s="175" t="s">
        <v>433</v>
      </c>
      <c r="D40" s="183" t="s">
        <v>27</v>
      </c>
      <c r="E40" s="175">
        <v>18080112001</v>
      </c>
      <c r="F40" s="175"/>
      <c r="G40" s="175">
        <v>11</v>
      </c>
      <c r="H40" s="175">
        <v>11</v>
      </c>
      <c r="I40" s="17">
        <f t="shared" si="0"/>
        <v>22</v>
      </c>
      <c r="J40" s="175">
        <v>9707201966</v>
      </c>
      <c r="K40" s="175" t="s">
        <v>190</v>
      </c>
      <c r="L40" s="175" t="s">
        <v>178</v>
      </c>
      <c r="M40" s="175" t="s">
        <v>178</v>
      </c>
      <c r="N40" s="175" t="s">
        <v>178</v>
      </c>
      <c r="O40" s="175" t="s">
        <v>178</v>
      </c>
      <c r="P40" s="91">
        <v>43510</v>
      </c>
      <c r="Q40" s="18" t="s">
        <v>91</v>
      </c>
      <c r="R40" s="52"/>
      <c r="S40" s="52" t="s">
        <v>113</v>
      </c>
      <c r="T40" s="18"/>
    </row>
    <row r="41" spans="1:20">
      <c r="A41" s="4">
        <v>37</v>
      </c>
      <c r="B41" s="182" t="s">
        <v>67</v>
      </c>
      <c r="C41" s="175" t="s">
        <v>434</v>
      </c>
      <c r="D41" s="183" t="s">
        <v>29</v>
      </c>
      <c r="E41" s="175">
        <v>5</v>
      </c>
      <c r="F41" s="175" t="s">
        <v>76</v>
      </c>
      <c r="G41" s="175">
        <v>19</v>
      </c>
      <c r="H41" s="175">
        <v>22</v>
      </c>
      <c r="I41" s="17">
        <f t="shared" si="0"/>
        <v>41</v>
      </c>
      <c r="J41" s="175">
        <v>9854971983</v>
      </c>
      <c r="K41" s="175"/>
      <c r="L41" s="175" t="s">
        <v>190</v>
      </c>
      <c r="M41" s="175"/>
      <c r="N41" s="175" t="s">
        <v>190</v>
      </c>
      <c r="O41" s="175"/>
      <c r="P41" s="91">
        <v>43511</v>
      </c>
      <c r="Q41" s="18" t="s">
        <v>78</v>
      </c>
      <c r="R41" s="52"/>
      <c r="S41" s="52" t="s">
        <v>113</v>
      </c>
      <c r="T41" s="18"/>
    </row>
    <row r="42" spans="1:20">
      <c r="A42" s="4">
        <v>38</v>
      </c>
      <c r="B42" s="182" t="s">
        <v>67</v>
      </c>
      <c r="C42" s="175" t="s">
        <v>435</v>
      </c>
      <c r="D42" s="183" t="s">
        <v>27</v>
      </c>
      <c r="E42" s="175">
        <v>1808011901</v>
      </c>
      <c r="F42" s="175" t="s">
        <v>183</v>
      </c>
      <c r="G42" s="175">
        <v>21</v>
      </c>
      <c r="H42" s="175">
        <v>33</v>
      </c>
      <c r="I42" s="17">
        <f t="shared" si="0"/>
        <v>54</v>
      </c>
      <c r="J42" s="175">
        <v>9859165694</v>
      </c>
      <c r="K42" s="175"/>
      <c r="L42" s="175" t="s">
        <v>190</v>
      </c>
      <c r="M42" s="175"/>
      <c r="N42" s="175" t="s">
        <v>465</v>
      </c>
      <c r="O42" s="175"/>
      <c r="P42" s="91">
        <v>43512</v>
      </c>
      <c r="Q42" s="18" t="s">
        <v>92</v>
      </c>
      <c r="R42" s="52"/>
      <c r="S42" s="52" t="s">
        <v>113</v>
      </c>
      <c r="T42" s="18"/>
    </row>
    <row r="43" spans="1:20">
      <c r="A43" s="4">
        <v>39</v>
      </c>
      <c r="B43" s="182" t="s">
        <v>67</v>
      </c>
      <c r="C43" s="175" t="s">
        <v>436</v>
      </c>
      <c r="D43" s="183" t="s">
        <v>27</v>
      </c>
      <c r="E43" s="175">
        <v>11210</v>
      </c>
      <c r="F43" s="175" t="s">
        <v>183</v>
      </c>
      <c r="G43" s="175">
        <v>9</v>
      </c>
      <c r="H43" s="175">
        <v>12</v>
      </c>
      <c r="I43" s="17">
        <f t="shared" si="0"/>
        <v>21</v>
      </c>
      <c r="J43" s="175">
        <v>8011090392</v>
      </c>
      <c r="K43" s="175"/>
      <c r="L43" s="175" t="s">
        <v>468</v>
      </c>
      <c r="M43" s="175">
        <v>9401389649</v>
      </c>
      <c r="N43" s="175" t="s">
        <v>469</v>
      </c>
      <c r="O43" s="175">
        <v>7399709430</v>
      </c>
      <c r="P43" s="91">
        <v>43514</v>
      </c>
      <c r="Q43" s="18" t="s">
        <v>79</v>
      </c>
      <c r="R43" s="52"/>
      <c r="S43" s="52" t="s">
        <v>113</v>
      </c>
      <c r="T43" s="18"/>
    </row>
    <row r="44" spans="1:20">
      <c r="A44" s="4">
        <v>40</v>
      </c>
      <c r="B44" s="182" t="s">
        <v>67</v>
      </c>
      <c r="C44" s="175" t="s">
        <v>437</v>
      </c>
      <c r="D44" s="183" t="s">
        <v>29</v>
      </c>
      <c r="E44" s="175">
        <v>4</v>
      </c>
      <c r="F44" s="175" t="s">
        <v>76</v>
      </c>
      <c r="G44" s="175">
        <v>8</v>
      </c>
      <c r="H44" s="175">
        <v>7</v>
      </c>
      <c r="I44" s="17">
        <f t="shared" si="0"/>
        <v>15</v>
      </c>
      <c r="J44" s="175">
        <v>8474815186</v>
      </c>
      <c r="K44" s="175"/>
      <c r="L44" s="175" t="s">
        <v>190</v>
      </c>
      <c r="M44" s="175" t="s">
        <v>178</v>
      </c>
      <c r="N44" s="175" t="s">
        <v>190</v>
      </c>
      <c r="O44" s="175" t="s">
        <v>178</v>
      </c>
      <c r="P44" s="91">
        <v>43516</v>
      </c>
      <c r="Q44" s="18" t="s">
        <v>80</v>
      </c>
      <c r="R44" s="52"/>
      <c r="S44" s="52" t="s">
        <v>113</v>
      </c>
      <c r="T44" s="18"/>
    </row>
    <row r="45" spans="1:20">
      <c r="A45" s="4">
        <v>41</v>
      </c>
      <c r="B45" s="182" t="s">
        <v>67</v>
      </c>
      <c r="C45" s="175" t="s">
        <v>438</v>
      </c>
      <c r="D45" s="183" t="s">
        <v>29</v>
      </c>
      <c r="E45" s="175">
        <v>191</v>
      </c>
      <c r="F45" s="175" t="s">
        <v>76</v>
      </c>
      <c r="G45" s="175">
        <v>21</v>
      </c>
      <c r="H45" s="175">
        <v>3</v>
      </c>
      <c r="I45" s="17">
        <f t="shared" si="0"/>
        <v>24</v>
      </c>
      <c r="J45" s="175">
        <v>8749869316</v>
      </c>
      <c r="K45" s="175"/>
      <c r="L45" s="175" t="s">
        <v>190</v>
      </c>
      <c r="M45" s="175"/>
      <c r="N45" s="175" t="s">
        <v>467</v>
      </c>
      <c r="O45" s="175" t="s">
        <v>178</v>
      </c>
      <c r="P45" s="91">
        <v>43517</v>
      </c>
      <c r="Q45" s="18" t="s">
        <v>91</v>
      </c>
      <c r="R45" s="52"/>
      <c r="S45" s="52" t="s">
        <v>113</v>
      </c>
      <c r="T45" s="18"/>
    </row>
    <row r="46" spans="1:20">
      <c r="A46" s="4">
        <v>42</v>
      </c>
      <c r="B46" s="182" t="s">
        <v>67</v>
      </c>
      <c r="C46" s="175" t="s">
        <v>439</v>
      </c>
      <c r="D46" s="183" t="s">
        <v>27</v>
      </c>
      <c r="E46" s="175">
        <v>18080112002</v>
      </c>
      <c r="F46" s="175" t="s">
        <v>75</v>
      </c>
      <c r="G46" s="175">
        <v>63</v>
      </c>
      <c r="H46" s="175">
        <v>68</v>
      </c>
      <c r="I46" s="17">
        <f t="shared" si="0"/>
        <v>131</v>
      </c>
      <c r="J46" s="175">
        <v>9854073633</v>
      </c>
      <c r="K46" s="175"/>
      <c r="L46" s="175" t="s">
        <v>190</v>
      </c>
      <c r="M46" s="175"/>
      <c r="N46" s="175" t="s">
        <v>190</v>
      </c>
      <c r="O46" s="175" t="s">
        <v>178</v>
      </c>
      <c r="P46" s="91">
        <v>43518</v>
      </c>
      <c r="Q46" s="18" t="s">
        <v>78</v>
      </c>
      <c r="R46" s="52"/>
      <c r="S46" s="52" t="s">
        <v>113</v>
      </c>
      <c r="T46" s="18"/>
    </row>
    <row r="47" spans="1:20">
      <c r="A47" s="4">
        <v>43</v>
      </c>
      <c r="B47" s="182" t="s">
        <v>67</v>
      </c>
      <c r="C47" s="175" t="s">
        <v>440</v>
      </c>
      <c r="D47" s="183" t="s">
        <v>29</v>
      </c>
      <c r="E47" s="175">
        <v>434</v>
      </c>
      <c r="F47" s="175"/>
      <c r="G47" s="175">
        <v>8</v>
      </c>
      <c r="H47" s="175">
        <v>12</v>
      </c>
      <c r="I47" s="17">
        <f t="shared" si="0"/>
        <v>20</v>
      </c>
      <c r="J47" s="175">
        <v>9859536513</v>
      </c>
      <c r="K47" s="175" t="s">
        <v>190</v>
      </c>
      <c r="L47" s="175" t="s">
        <v>470</v>
      </c>
      <c r="M47" s="175">
        <v>9707859490</v>
      </c>
      <c r="N47" s="175" t="s">
        <v>471</v>
      </c>
      <c r="O47" s="175">
        <v>8136099471</v>
      </c>
      <c r="P47" s="91">
        <v>43519</v>
      </c>
      <c r="Q47" s="18" t="s">
        <v>92</v>
      </c>
      <c r="R47" s="52"/>
      <c r="S47" s="52" t="s">
        <v>113</v>
      </c>
      <c r="T47" s="18"/>
    </row>
    <row r="48" spans="1:20">
      <c r="A48" s="4">
        <v>44</v>
      </c>
      <c r="B48" s="182" t="s">
        <v>67</v>
      </c>
      <c r="C48" s="175" t="s">
        <v>441</v>
      </c>
      <c r="D48" s="183" t="s">
        <v>27</v>
      </c>
      <c r="E48" s="175">
        <v>1830112201</v>
      </c>
      <c r="F48" s="175"/>
      <c r="G48" s="175">
        <v>14</v>
      </c>
      <c r="H48" s="175">
        <v>4</v>
      </c>
      <c r="I48" s="17">
        <f t="shared" si="0"/>
        <v>18</v>
      </c>
      <c r="J48" s="175">
        <v>9954513075</v>
      </c>
      <c r="K48" s="175" t="s">
        <v>190</v>
      </c>
      <c r="L48" s="175" t="s">
        <v>178</v>
      </c>
      <c r="M48" s="175"/>
      <c r="N48" s="175" t="s">
        <v>472</v>
      </c>
      <c r="O48" s="175">
        <v>7399983944</v>
      </c>
      <c r="P48" s="91">
        <v>43521</v>
      </c>
      <c r="Q48" s="18" t="s">
        <v>79</v>
      </c>
      <c r="R48" s="52"/>
      <c r="S48" s="52" t="s">
        <v>113</v>
      </c>
      <c r="T48" s="18"/>
    </row>
    <row r="49" spans="1:20">
      <c r="A49" s="4">
        <v>45</v>
      </c>
      <c r="B49" s="182" t="s">
        <v>67</v>
      </c>
      <c r="C49" s="175" t="s">
        <v>442</v>
      </c>
      <c r="D49" s="183" t="s">
        <v>29</v>
      </c>
      <c r="E49" s="175">
        <v>7</v>
      </c>
      <c r="F49" s="175"/>
      <c r="G49" s="175">
        <v>21</v>
      </c>
      <c r="H49" s="175">
        <v>24</v>
      </c>
      <c r="I49" s="17">
        <f t="shared" si="0"/>
        <v>45</v>
      </c>
      <c r="J49" s="175">
        <v>9859418718</v>
      </c>
      <c r="K49" s="175" t="s">
        <v>190</v>
      </c>
      <c r="L49" s="175" t="s">
        <v>178</v>
      </c>
      <c r="M49" s="175" t="s">
        <v>178</v>
      </c>
      <c r="N49" s="175" t="s">
        <v>178</v>
      </c>
      <c r="O49" s="175" t="s">
        <v>178</v>
      </c>
      <c r="P49" s="91">
        <v>43522</v>
      </c>
      <c r="Q49" s="18" t="s">
        <v>77</v>
      </c>
      <c r="R49" s="52"/>
      <c r="S49" s="52" t="s">
        <v>113</v>
      </c>
      <c r="T49" s="18"/>
    </row>
    <row r="50" spans="1:20">
      <c r="A50" s="4">
        <v>46</v>
      </c>
      <c r="B50" s="182" t="s">
        <v>67</v>
      </c>
      <c r="C50" s="175" t="s">
        <v>443</v>
      </c>
      <c r="D50" s="183" t="s">
        <v>29</v>
      </c>
      <c r="E50" s="175">
        <v>443</v>
      </c>
      <c r="F50" s="175"/>
      <c r="G50" s="175">
        <v>17</v>
      </c>
      <c r="H50" s="175">
        <v>13</v>
      </c>
      <c r="I50" s="17">
        <f t="shared" si="0"/>
        <v>30</v>
      </c>
      <c r="J50" s="175">
        <v>961364351</v>
      </c>
      <c r="K50" s="175" t="s">
        <v>190</v>
      </c>
      <c r="L50" s="175" t="s">
        <v>178</v>
      </c>
      <c r="M50" s="175" t="s">
        <v>178</v>
      </c>
      <c r="N50" s="175" t="s">
        <v>178</v>
      </c>
      <c r="O50" s="175" t="s">
        <v>178</v>
      </c>
      <c r="P50" s="91">
        <v>43523</v>
      </c>
      <c r="Q50" s="18" t="s">
        <v>80</v>
      </c>
      <c r="R50" s="52"/>
      <c r="S50" s="52" t="s">
        <v>113</v>
      </c>
      <c r="T50" s="18"/>
    </row>
    <row r="51" spans="1:20">
      <c r="A51" s="4">
        <v>47</v>
      </c>
      <c r="B51" s="182" t="s">
        <v>67</v>
      </c>
      <c r="C51" s="175" t="s">
        <v>444</v>
      </c>
      <c r="D51" s="183" t="s">
        <v>27</v>
      </c>
      <c r="E51" s="175">
        <v>18080111602</v>
      </c>
      <c r="F51" s="175" t="s">
        <v>445</v>
      </c>
      <c r="G51" s="175">
        <v>14</v>
      </c>
      <c r="H51" s="175">
        <v>17</v>
      </c>
      <c r="I51" s="17">
        <f t="shared" si="0"/>
        <v>31</v>
      </c>
      <c r="J51" s="175">
        <v>9859675294</v>
      </c>
      <c r="K51" s="175"/>
      <c r="L51" s="175" t="s">
        <v>473</v>
      </c>
      <c r="M51" s="175">
        <v>9854509131</v>
      </c>
      <c r="N51" s="175" t="s">
        <v>474</v>
      </c>
      <c r="O51" s="175">
        <v>9577615513</v>
      </c>
      <c r="P51" s="91">
        <v>43524</v>
      </c>
      <c r="Q51" s="18" t="s">
        <v>91</v>
      </c>
      <c r="R51" s="52"/>
      <c r="S51" s="52" t="s">
        <v>113</v>
      </c>
      <c r="T51" s="18"/>
    </row>
    <row r="52" spans="1:20">
      <c r="A52" s="4">
        <v>48</v>
      </c>
      <c r="B52" s="182" t="s">
        <v>67</v>
      </c>
      <c r="C52" s="175" t="s">
        <v>446</v>
      </c>
      <c r="D52" s="183" t="s">
        <v>27</v>
      </c>
      <c r="E52" s="175">
        <v>18080111603</v>
      </c>
      <c r="F52" s="175" t="s">
        <v>445</v>
      </c>
      <c r="G52" s="175">
        <v>0</v>
      </c>
      <c r="H52" s="175">
        <v>30</v>
      </c>
      <c r="I52" s="17">
        <f t="shared" si="0"/>
        <v>30</v>
      </c>
      <c r="J52" s="175" t="s">
        <v>178</v>
      </c>
      <c r="K52" s="175"/>
      <c r="L52" s="175" t="s">
        <v>190</v>
      </c>
      <c r="M52" s="175" t="s">
        <v>178</v>
      </c>
      <c r="N52" s="175" t="s">
        <v>190</v>
      </c>
      <c r="O52" s="175" t="s">
        <v>178</v>
      </c>
      <c r="P52" s="91">
        <v>43524</v>
      </c>
      <c r="Q52" s="18" t="s">
        <v>91</v>
      </c>
      <c r="R52" s="52"/>
      <c r="S52" s="52" t="s">
        <v>113</v>
      </c>
      <c r="T52" s="18"/>
    </row>
    <row r="53" spans="1:20">
      <c r="A53" s="4">
        <v>49</v>
      </c>
      <c r="B53" s="17"/>
      <c r="C53" s="158"/>
      <c r="D53" s="18"/>
      <c r="E53" s="54"/>
      <c r="F53" s="52"/>
      <c r="G53" s="159"/>
      <c r="H53" s="159"/>
      <c r="I53" s="17">
        <f t="shared" si="0"/>
        <v>0</v>
      </c>
      <c r="J53" s="87"/>
      <c r="K53" s="72"/>
      <c r="L53" s="115"/>
      <c r="M53" s="60"/>
      <c r="N53" s="60"/>
      <c r="O53" s="60"/>
      <c r="P53" s="92"/>
      <c r="Q53" s="18"/>
      <c r="R53" s="52"/>
      <c r="S53" s="52"/>
      <c r="T53" s="18"/>
    </row>
    <row r="54" spans="1:20">
      <c r="A54" s="4">
        <v>50</v>
      </c>
      <c r="B54" s="17"/>
      <c r="C54" s="125"/>
      <c r="D54" s="18"/>
      <c r="E54" s="103"/>
      <c r="F54" s="52"/>
      <c r="G54" s="58"/>
      <c r="H54" s="58"/>
      <c r="I54" s="17">
        <f t="shared" si="0"/>
        <v>0</v>
      </c>
      <c r="J54" s="116"/>
      <c r="K54" s="60"/>
      <c r="L54" s="60"/>
      <c r="M54" s="60"/>
      <c r="N54" s="60"/>
      <c r="O54" s="60"/>
      <c r="P54" s="92"/>
      <c r="Q54" s="18"/>
      <c r="R54" s="52"/>
      <c r="S54" s="52"/>
      <c r="T54" s="18"/>
    </row>
    <row r="55" spans="1:20">
      <c r="A55" s="4">
        <v>51</v>
      </c>
      <c r="B55" s="17"/>
      <c r="C55" s="125"/>
      <c r="D55" s="18"/>
      <c r="E55" s="103"/>
      <c r="F55" s="52"/>
      <c r="G55" s="58"/>
      <c r="H55" s="58"/>
      <c r="I55" s="17">
        <f t="shared" si="0"/>
        <v>0</v>
      </c>
      <c r="J55" s="116"/>
      <c r="K55" s="60"/>
      <c r="L55" s="60"/>
      <c r="M55" s="60"/>
      <c r="N55" s="60"/>
      <c r="O55" s="60"/>
      <c r="P55" s="92"/>
      <c r="Q55" s="18"/>
      <c r="R55" s="52"/>
      <c r="S55" s="52"/>
      <c r="T55" s="18"/>
    </row>
    <row r="56" spans="1:20">
      <c r="A56" s="4">
        <v>52</v>
      </c>
      <c r="B56" s="17"/>
      <c r="C56" s="125"/>
      <c r="D56" s="18"/>
      <c r="E56" s="103"/>
      <c r="F56" s="52"/>
      <c r="G56" s="58"/>
      <c r="H56" s="58"/>
      <c r="I56" s="17">
        <f t="shared" si="0"/>
        <v>0</v>
      </c>
      <c r="J56" s="116"/>
      <c r="K56" s="60"/>
      <c r="L56" s="60"/>
      <c r="M56" s="60"/>
      <c r="N56" s="60"/>
      <c r="O56" s="60"/>
      <c r="P56" s="92"/>
      <c r="Q56" s="18"/>
      <c r="R56" s="52"/>
      <c r="S56" s="52"/>
      <c r="T56" s="18"/>
    </row>
    <row r="57" spans="1:20">
      <c r="A57" s="4">
        <v>53</v>
      </c>
      <c r="B57" s="17"/>
      <c r="C57" s="125"/>
      <c r="D57" s="18"/>
      <c r="E57" s="103"/>
      <c r="F57" s="52"/>
      <c r="G57" s="58"/>
      <c r="H57" s="58"/>
      <c r="I57" s="17">
        <f t="shared" si="0"/>
        <v>0</v>
      </c>
      <c r="J57" s="116"/>
      <c r="K57" s="60"/>
      <c r="L57" s="60"/>
      <c r="M57" s="60"/>
      <c r="N57" s="60"/>
      <c r="O57" s="60"/>
      <c r="P57" s="92"/>
      <c r="Q57" s="18"/>
      <c r="R57" s="52"/>
      <c r="S57" s="52"/>
      <c r="T57" s="18"/>
    </row>
    <row r="58" spans="1:20">
      <c r="A58" s="4">
        <v>54</v>
      </c>
      <c r="B58" s="17"/>
      <c r="C58" s="104"/>
      <c r="D58" s="18"/>
      <c r="E58" s="103"/>
      <c r="F58" s="52"/>
      <c r="G58" s="57"/>
      <c r="H58" s="57"/>
      <c r="I58" s="17">
        <f t="shared" si="0"/>
        <v>0</v>
      </c>
      <c r="J58" s="116"/>
      <c r="K58" s="65"/>
      <c r="L58" s="65"/>
      <c r="M58" s="65"/>
      <c r="N58" s="60"/>
      <c r="O58" s="60"/>
      <c r="P58" s="92"/>
      <c r="Q58" s="18"/>
      <c r="R58" s="52"/>
      <c r="S58" s="52"/>
      <c r="T58" s="18"/>
    </row>
    <row r="59" spans="1:20">
      <c r="A59" s="4">
        <v>55</v>
      </c>
      <c r="B59" s="17"/>
      <c r="C59" s="104"/>
      <c r="D59" s="18"/>
      <c r="E59" s="103"/>
      <c r="F59" s="52"/>
      <c r="G59" s="57"/>
      <c r="H59" s="57"/>
      <c r="I59" s="17">
        <f t="shared" si="0"/>
        <v>0</v>
      </c>
      <c r="J59" s="116"/>
      <c r="K59" s="65"/>
      <c r="L59" s="65"/>
      <c r="M59" s="65"/>
      <c r="N59" s="60"/>
      <c r="O59" s="60"/>
      <c r="P59" s="92"/>
      <c r="Q59" s="18"/>
      <c r="R59" s="52"/>
      <c r="S59" s="52"/>
      <c r="T59" s="18"/>
    </row>
    <row r="60" spans="1:20">
      <c r="A60" s="4">
        <v>56</v>
      </c>
      <c r="B60" s="17"/>
      <c r="C60" s="104"/>
      <c r="D60" s="18"/>
      <c r="E60" s="103"/>
      <c r="F60" s="52"/>
      <c r="G60" s="57"/>
      <c r="H60" s="57"/>
      <c r="I60" s="17">
        <f t="shared" si="0"/>
        <v>0</v>
      </c>
      <c r="J60" s="116"/>
      <c r="K60" s="60"/>
      <c r="L60" s="60"/>
      <c r="M60" s="60"/>
      <c r="N60" s="60"/>
      <c r="O60" s="60"/>
      <c r="P60" s="92"/>
      <c r="Q60" s="18"/>
      <c r="R60" s="52"/>
      <c r="S60" s="52"/>
      <c r="T60" s="18"/>
    </row>
    <row r="61" spans="1:20">
      <c r="A61" s="4">
        <v>57</v>
      </c>
      <c r="B61" s="17"/>
      <c r="C61" s="104"/>
      <c r="D61" s="18"/>
      <c r="E61" s="103"/>
      <c r="F61" s="52"/>
      <c r="G61" s="57"/>
      <c r="H61" s="57"/>
      <c r="I61" s="17">
        <f t="shared" si="0"/>
        <v>0</v>
      </c>
      <c r="J61" s="116"/>
      <c r="K61" s="59"/>
      <c r="L61" s="60"/>
      <c r="M61" s="60"/>
      <c r="N61" s="60"/>
      <c r="O61" s="60"/>
      <c r="P61" s="92"/>
      <c r="Q61" s="18"/>
      <c r="R61" s="52"/>
      <c r="S61" s="52"/>
      <c r="T61" s="18"/>
    </row>
    <row r="62" spans="1:20">
      <c r="A62" s="4">
        <v>58</v>
      </c>
      <c r="B62" s="17"/>
      <c r="C62" s="18"/>
      <c r="D62" s="52"/>
      <c r="E62" s="19"/>
      <c r="F62" s="52"/>
      <c r="G62" s="19"/>
      <c r="H62" s="19"/>
      <c r="I62" s="17">
        <f t="shared" si="0"/>
        <v>0</v>
      </c>
      <c r="J62" s="52"/>
      <c r="K62" s="18"/>
      <c r="L62" s="18"/>
      <c r="M62" s="18"/>
      <c r="N62" s="18"/>
      <c r="O62" s="18"/>
      <c r="P62" s="24"/>
      <c r="Q62" s="18"/>
      <c r="R62" s="52"/>
      <c r="S62" s="18"/>
      <c r="T62" s="18"/>
    </row>
    <row r="63" spans="1:20">
      <c r="A63" s="4">
        <v>59</v>
      </c>
      <c r="B63" s="17"/>
      <c r="C63" s="18"/>
      <c r="D63" s="52"/>
      <c r="E63" s="19"/>
      <c r="F63" s="52"/>
      <c r="G63" s="19"/>
      <c r="H63" s="19"/>
      <c r="I63" s="17">
        <f t="shared" si="0"/>
        <v>0</v>
      </c>
      <c r="J63" s="52"/>
      <c r="K63" s="18"/>
      <c r="L63" s="18"/>
      <c r="M63" s="18"/>
      <c r="N63" s="18"/>
      <c r="O63" s="18"/>
      <c r="P63" s="24"/>
      <c r="Q63" s="18"/>
      <c r="R63" s="52"/>
      <c r="S63" s="18"/>
      <c r="T63" s="18"/>
    </row>
    <row r="64" spans="1:20">
      <c r="A64" s="4">
        <v>60</v>
      </c>
      <c r="B64" s="17"/>
      <c r="C64" s="18"/>
      <c r="D64" s="52"/>
      <c r="E64" s="19"/>
      <c r="F64" s="52"/>
      <c r="G64" s="19"/>
      <c r="H64" s="19"/>
      <c r="I64" s="17">
        <f t="shared" si="0"/>
        <v>0</v>
      </c>
      <c r="J64" s="52"/>
      <c r="K64" s="18"/>
      <c r="L64" s="18"/>
      <c r="M64" s="18"/>
      <c r="N64" s="18"/>
      <c r="O64" s="18"/>
      <c r="P64" s="24"/>
      <c r="Q64" s="18"/>
      <c r="R64" s="52"/>
      <c r="S64" s="18"/>
      <c r="T64" s="18"/>
    </row>
    <row r="65" spans="1:20">
      <c r="A65" s="4">
        <v>61</v>
      </c>
      <c r="B65" s="17"/>
      <c r="C65" s="18"/>
      <c r="D65" s="52"/>
      <c r="E65" s="19"/>
      <c r="F65" s="52"/>
      <c r="G65" s="19"/>
      <c r="H65" s="19"/>
      <c r="I65" s="17">
        <f t="shared" si="0"/>
        <v>0</v>
      </c>
      <c r="J65" s="52"/>
      <c r="K65" s="18"/>
      <c r="L65" s="18"/>
      <c r="M65" s="18"/>
      <c r="N65" s="18"/>
      <c r="O65" s="18"/>
      <c r="P65" s="24"/>
      <c r="Q65" s="18"/>
      <c r="R65" s="52"/>
      <c r="S65" s="18"/>
      <c r="T65" s="18"/>
    </row>
    <row r="66" spans="1:20">
      <c r="A66" s="4">
        <v>62</v>
      </c>
      <c r="B66" s="17"/>
      <c r="C66" s="18"/>
      <c r="D66" s="52"/>
      <c r="E66" s="19"/>
      <c r="F66" s="52"/>
      <c r="G66" s="19"/>
      <c r="H66" s="19"/>
      <c r="I66" s="17">
        <f t="shared" si="0"/>
        <v>0</v>
      </c>
      <c r="J66" s="52"/>
      <c r="K66" s="18"/>
      <c r="L66" s="18"/>
      <c r="M66" s="18"/>
      <c r="N66" s="18"/>
      <c r="O66" s="18"/>
      <c r="P66" s="24"/>
      <c r="Q66" s="18"/>
      <c r="R66" s="52"/>
      <c r="S66" s="18"/>
      <c r="T66" s="18"/>
    </row>
    <row r="67" spans="1:20">
      <c r="A67" s="4">
        <v>63</v>
      </c>
      <c r="B67" s="17"/>
      <c r="C67" s="18"/>
      <c r="D67" s="52"/>
      <c r="E67" s="19"/>
      <c r="F67" s="52"/>
      <c r="G67" s="19"/>
      <c r="H67" s="19"/>
      <c r="I67" s="17">
        <f t="shared" si="0"/>
        <v>0</v>
      </c>
      <c r="J67" s="52"/>
      <c r="K67" s="18"/>
      <c r="L67" s="18"/>
      <c r="M67" s="18"/>
      <c r="N67" s="18"/>
      <c r="O67" s="18"/>
      <c r="P67" s="24"/>
      <c r="Q67" s="18"/>
      <c r="R67" s="52"/>
      <c r="S67" s="18"/>
      <c r="T67" s="18"/>
    </row>
    <row r="68" spans="1:20">
      <c r="A68" s="4">
        <v>64</v>
      </c>
      <c r="B68" s="17"/>
      <c r="C68" s="18"/>
      <c r="D68" s="52"/>
      <c r="E68" s="19"/>
      <c r="F68" s="52"/>
      <c r="G68" s="19"/>
      <c r="H68" s="19"/>
      <c r="I68" s="17">
        <f t="shared" si="0"/>
        <v>0</v>
      </c>
      <c r="J68" s="52"/>
      <c r="K68" s="18"/>
      <c r="L68" s="18"/>
      <c r="M68" s="18"/>
      <c r="N68" s="18"/>
      <c r="O68" s="18"/>
      <c r="P68" s="24"/>
      <c r="Q68" s="18"/>
      <c r="R68" s="52"/>
      <c r="S68" s="18"/>
      <c r="T68" s="18"/>
    </row>
    <row r="69" spans="1:20">
      <c r="A69" s="4">
        <v>65</v>
      </c>
      <c r="B69" s="17"/>
      <c r="C69" s="18"/>
      <c r="D69" s="52"/>
      <c r="E69" s="19"/>
      <c r="F69" s="52"/>
      <c r="G69" s="19"/>
      <c r="H69" s="19"/>
      <c r="I69" s="17">
        <f t="shared" si="0"/>
        <v>0</v>
      </c>
      <c r="J69" s="52"/>
      <c r="K69" s="18"/>
      <c r="L69" s="18"/>
      <c r="M69" s="18"/>
      <c r="N69" s="18"/>
      <c r="O69" s="18"/>
      <c r="P69" s="24"/>
      <c r="Q69" s="18"/>
      <c r="R69" s="52"/>
      <c r="S69" s="18"/>
      <c r="T69" s="18"/>
    </row>
    <row r="70" spans="1:20">
      <c r="A70" s="4">
        <v>66</v>
      </c>
      <c r="B70" s="17"/>
      <c r="C70" s="18"/>
      <c r="D70" s="52"/>
      <c r="E70" s="19"/>
      <c r="F70" s="52"/>
      <c r="G70" s="19"/>
      <c r="H70" s="19"/>
      <c r="I70" s="17">
        <f t="shared" si="0"/>
        <v>0</v>
      </c>
      <c r="J70" s="52"/>
      <c r="K70" s="18"/>
      <c r="L70" s="18"/>
      <c r="M70" s="18"/>
      <c r="N70" s="18"/>
      <c r="O70" s="18"/>
      <c r="P70" s="24"/>
      <c r="Q70" s="18"/>
      <c r="R70" s="52"/>
      <c r="S70" s="18"/>
      <c r="T70" s="18"/>
    </row>
    <row r="71" spans="1:20">
      <c r="A71" s="4">
        <v>67</v>
      </c>
      <c r="B71" s="17"/>
      <c r="C71" s="18"/>
      <c r="D71" s="52"/>
      <c r="E71" s="19"/>
      <c r="F71" s="52"/>
      <c r="G71" s="19"/>
      <c r="H71" s="19"/>
      <c r="I71" s="17">
        <f t="shared" ref="I71:I164" si="1">+G71+H71</f>
        <v>0</v>
      </c>
      <c r="J71" s="52"/>
      <c r="K71" s="18"/>
      <c r="L71" s="18"/>
      <c r="M71" s="18"/>
      <c r="N71" s="18"/>
      <c r="O71" s="18"/>
      <c r="P71" s="24"/>
      <c r="Q71" s="18"/>
      <c r="R71" s="52"/>
      <c r="S71" s="18"/>
      <c r="T71" s="18"/>
    </row>
    <row r="72" spans="1:20">
      <c r="A72" s="4">
        <v>68</v>
      </c>
      <c r="B72" s="17"/>
      <c r="C72" s="18"/>
      <c r="D72" s="52"/>
      <c r="E72" s="19"/>
      <c r="F72" s="52"/>
      <c r="G72" s="19"/>
      <c r="H72" s="19"/>
      <c r="I72" s="17">
        <f t="shared" si="1"/>
        <v>0</v>
      </c>
      <c r="J72" s="52"/>
      <c r="K72" s="18"/>
      <c r="L72" s="18"/>
      <c r="M72" s="18"/>
      <c r="N72" s="18"/>
      <c r="O72" s="18"/>
      <c r="P72" s="24"/>
      <c r="Q72" s="18"/>
      <c r="R72" s="52"/>
      <c r="S72" s="18"/>
      <c r="T72" s="18"/>
    </row>
    <row r="73" spans="1:20">
      <c r="A73" s="4">
        <v>69</v>
      </c>
      <c r="B73" s="17"/>
      <c r="C73" s="18"/>
      <c r="D73" s="52"/>
      <c r="E73" s="19"/>
      <c r="F73" s="52"/>
      <c r="G73" s="19"/>
      <c r="H73" s="19"/>
      <c r="I73" s="17">
        <f t="shared" si="1"/>
        <v>0</v>
      </c>
      <c r="J73" s="52"/>
      <c r="K73" s="18"/>
      <c r="L73" s="18"/>
      <c r="M73" s="18"/>
      <c r="N73" s="18"/>
      <c r="O73" s="18"/>
      <c r="P73" s="24"/>
      <c r="Q73" s="18"/>
      <c r="R73" s="52"/>
      <c r="S73" s="18"/>
      <c r="T73" s="18"/>
    </row>
    <row r="74" spans="1:20">
      <c r="A74" s="4">
        <v>70</v>
      </c>
      <c r="B74" s="17"/>
      <c r="C74" s="18"/>
      <c r="D74" s="52"/>
      <c r="E74" s="19"/>
      <c r="F74" s="52"/>
      <c r="G74" s="19"/>
      <c r="H74" s="19"/>
      <c r="I74" s="17">
        <f t="shared" si="1"/>
        <v>0</v>
      </c>
      <c r="J74" s="52"/>
      <c r="K74" s="18"/>
      <c r="L74" s="18"/>
      <c r="M74" s="18"/>
      <c r="N74" s="18"/>
      <c r="O74" s="18"/>
      <c r="P74" s="24"/>
      <c r="Q74" s="18"/>
      <c r="R74" s="52"/>
      <c r="S74" s="18"/>
      <c r="T74" s="18"/>
    </row>
    <row r="75" spans="1:20">
      <c r="A75" s="4">
        <v>71</v>
      </c>
      <c r="B75" s="17"/>
      <c r="C75" s="18"/>
      <c r="D75" s="52"/>
      <c r="E75" s="19"/>
      <c r="F75" s="52"/>
      <c r="G75" s="19"/>
      <c r="H75" s="19"/>
      <c r="I75" s="17">
        <f t="shared" si="1"/>
        <v>0</v>
      </c>
      <c r="J75" s="52"/>
      <c r="K75" s="18"/>
      <c r="L75" s="18"/>
      <c r="M75" s="18"/>
      <c r="N75" s="18"/>
      <c r="O75" s="18"/>
      <c r="P75" s="24"/>
      <c r="Q75" s="18"/>
      <c r="R75" s="52"/>
      <c r="S75" s="18"/>
      <c r="T75" s="18"/>
    </row>
    <row r="76" spans="1:20">
      <c r="A76" s="4">
        <v>72</v>
      </c>
      <c r="B76" s="17"/>
      <c r="C76" s="18"/>
      <c r="D76" s="52"/>
      <c r="E76" s="19"/>
      <c r="F76" s="52"/>
      <c r="G76" s="19"/>
      <c r="H76" s="19"/>
      <c r="I76" s="17">
        <f t="shared" si="1"/>
        <v>0</v>
      </c>
      <c r="J76" s="52"/>
      <c r="K76" s="18"/>
      <c r="L76" s="18"/>
      <c r="M76" s="18"/>
      <c r="N76" s="18"/>
      <c r="O76" s="18"/>
      <c r="P76" s="24"/>
      <c r="Q76" s="18"/>
      <c r="R76" s="52"/>
      <c r="S76" s="18"/>
      <c r="T76" s="18"/>
    </row>
    <row r="77" spans="1:20">
      <c r="A77" s="4">
        <v>73</v>
      </c>
      <c r="B77" s="17"/>
      <c r="C77" s="18"/>
      <c r="D77" s="52"/>
      <c r="E77" s="19"/>
      <c r="F77" s="52"/>
      <c r="G77" s="19"/>
      <c r="H77" s="19"/>
      <c r="I77" s="17">
        <f t="shared" si="1"/>
        <v>0</v>
      </c>
      <c r="J77" s="52"/>
      <c r="K77" s="18"/>
      <c r="L77" s="18"/>
      <c r="M77" s="18"/>
      <c r="N77" s="18"/>
      <c r="O77" s="18"/>
      <c r="P77" s="24"/>
      <c r="Q77" s="18"/>
      <c r="R77" s="52"/>
      <c r="S77" s="18"/>
      <c r="T77" s="18"/>
    </row>
    <row r="78" spans="1:20">
      <c r="A78" s="4">
        <v>74</v>
      </c>
      <c r="B78" s="17"/>
      <c r="C78" s="18"/>
      <c r="D78" s="52"/>
      <c r="E78" s="19"/>
      <c r="F78" s="52"/>
      <c r="G78" s="19"/>
      <c r="H78" s="19"/>
      <c r="I78" s="17">
        <f t="shared" si="1"/>
        <v>0</v>
      </c>
      <c r="J78" s="52"/>
      <c r="K78" s="18"/>
      <c r="L78" s="18"/>
      <c r="M78" s="18"/>
      <c r="N78" s="18"/>
      <c r="O78" s="18"/>
      <c r="P78" s="24"/>
      <c r="Q78" s="18"/>
      <c r="R78" s="52"/>
      <c r="S78" s="18"/>
      <c r="T78" s="18"/>
    </row>
    <row r="79" spans="1:20">
      <c r="A79" s="4">
        <v>75</v>
      </c>
      <c r="B79" s="17"/>
      <c r="C79" s="18"/>
      <c r="D79" s="52"/>
      <c r="E79" s="19"/>
      <c r="F79" s="52"/>
      <c r="G79" s="19"/>
      <c r="H79" s="19"/>
      <c r="I79" s="17">
        <f t="shared" si="1"/>
        <v>0</v>
      </c>
      <c r="J79" s="52"/>
      <c r="K79" s="18"/>
      <c r="L79" s="18"/>
      <c r="M79" s="18"/>
      <c r="N79" s="18"/>
      <c r="O79" s="18"/>
      <c r="P79" s="24"/>
      <c r="Q79" s="18"/>
      <c r="R79" s="52"/>
      <c r="S79" s="18"/>
      <c r="T79" s="18"/>
    </row>
    <row r="80" spans="1:20">
      <c r="A80" s="4">
        <v>76</v>
      </c>
      <c r="B80" s="17"/>
      <c r="C80" s="18"/>
      <c r="D80" s="52"/>
      <c r="E80" s="19"/>
      <c r="F80" s="52"/>
      <c r="G80" s="19"/>
      <c r="H80" s="19"/>
      <c r="I80" s="17">
        <f t="shared" si="1"/>
        <v>0</v>
      </c>
      <c r="J80" s="52"/>
      <c r="K80" s="18"/>
      <c r="L80" s="18"/>
      <c r="M80" s="18"/>
      <c r="N80" s="18"/>
      <c r="O80" s="18"/>
      <c r="P80" s="24"/>
      <c r="Q80" s="18"/>
      <c r="R80" s="52"/>
      <c r="S80" s="18"/>
      <c r="T80" s="18"/>
    </row>
    <row r="81" spans="1:20">
      <c r="A81" s="4">
        <v>77</v>
      </c>
      <c r="B81" s="17"/>
      <c r="C81" s="18"/>
      <c r="D81" s="52"/>
      <c r="E81" s="19"/>
      <c r="F81" s="52"/>
      <c r="G81" s="19"/>
      <c r="H81" s="19"/>
      <c r="I81" s="17">
        <f t="shared" si="1"/>
        <v>0</v>
      </c>
      <c r="J81" s="52"/>
      <c r="K81" s="18"/>
      <c r="L81" s="18"/>
      <c r="M81" s="18"/>
      <c r="N81" s="18"/>
      <c r="O81" s="18"/>
      <c r="P81" s="24"/>
      <c r="Q81" s="18"/>
      <c r="R81" s="52"/>
      <c r="S81" s="18"/>
      <c r="T81" s="18"/>
    </row>
    <row r="82" spans="1:20">
      <c r="A82" s="4">
        <v>78</v>
      </c>
      <c r="B82" s="17"/>
      <c r="C82" s="18"/>
      <c r="D82" s="52"/>
      <c r="E82" s="19"/>
      <c r="F82" s="52"/>
      <c r="G82" s="19"/>
      <c r="H82" s="19"/>
      <c r="I82" s="17">
        <f t="shared" si="1"/>
        <v>0</v>
      </c>
      <c r="J82" s="52"/>
      <c r="K82" s="18"/>
      <c r="L82" s="18"/>
      <c r="M82" s="18"/>
      <c r="N82" s="18"/>
      <c r="O82" s="18"/>
      <c r="P82" s="24"/>
      <c r="Q82" s="18"/>
      <c r="R82" s="52"/>
      <c r="S82" s="18"/>
      <c r="T82" s="18"/>
    </row>
    <row r="83" spans="1:20">
      <c r="A83" s="4">
        <v>79</v>
      </c>
      <c r="B83" s="17"/>
      <c r="C83" s="18"/>
      <c r="D83" s="52"/>
      <c r="E83" s="19"/>
      <c r="F83" s="52"/>
      <c r="G83" s="19"/>
      <c r="H83" s="19"/>
      <c r="I83" s="17">
        <f t="shared" si="1"/>
        <v>0</v>
      </c>
      <c r="J83" s="52"/>
      <c r="K83" s="18"/>
      <c r="L83" s="18"/>
      <c r="M83" s="18"/>
      <c r="N83" s="18"/>
      <c r="O83" s="18"/>
      <c r="P83" s="24"/>
      <c r="Q83" s="18"/>
      <c r="R83" s="52"/>
      <c r="S83" s="18"/>
      <c r="T83" s="18"/>
    </row>
    <row r="84" spans="1:20">
      <c r="A84" s="4">
        <v>80</v>
      </c>
      <c r="B84" s="17"/>
      <c r="C84" s="18"/>
      <c r="D84" s="52"/>
      <c r="E84" s="19"/>
      <c r="F84" s="52"/>
      <c r="G84" s="19"/>
      <c r="H84" s="19"/>
      <c r="I84" s="17">
        <f t="shared" si="1"/>
        <v>0</v>
      </c>
      <c r="J84" s="52"/>
      <c r="K84" s="18"/>
      <c r="L84" s="18"/>
      <c r="M84" s="18"/>
      <c r="N84" s="18"/>
      <c r="O84" s="18"/>
      <c r="P84" s="24"/>
      <c r="Q84" s="18"/>
      <c r="R84" s="52"/>
      <c r="S84" s="18"/>
      <c r="T84" s="18"/>
    </row>
    <row r="85" spans="1:20">
      <c r="A85" s="4">
        <v>81</v>
      </c>
      <c r="B85" s="17"/>
      <c r="C85" s="18"/>
      <c r="D85" s="52"/>
      <c r="E85" s="19"/>
      <c r="F85" s="52"/>
      <c r="G85" s="19"/>
      <c r="H85" s="19"/>
      <c r="I85" s="17">
        <f t="shared" si="1"/>
        <v>0</v>
      </c>
      <c r="J85" s="52"/>
      <c r="K85" s="18"/>
      <c r="L85" s="18"/>
      <c r="M85" s="18"/>
      <c r="N85" s="18"/>
      <c r="O85" s="18"/>
      <c r="P85" s="24"/>
      <c r="Q85" s="18"/>
      <c r="R85" s="52"/>
      <c r="S85" s="18"/>
      <c r="T85" s="18"/>
    </row>
    <row r="86" spans="1:20">
      <c r="A86" s="4">
        <v>82</v>
      </c>
      <c r="B86" s="17"/>
      <c r="C86" s="18"/>
      <c r="D86" s="52"/>
      <c r="E86" s="19"/>
      <c r="F86" s="52"/>
      <c r="G86" s="19"/>
      <c r="H86" s="19"/>
      <c r="I86" s="17">
        <f t="shared" si="1"/>
        <v>0</v>
      </c>
      <c r="J86" s="52"/>
      <c r="K86" s="18"/>
      <c r="L86" s="18"/>
      <c r="M86" s="18"/>
      <c r="N86" s="18"/>
      <c r="O86" s="18"/>
      <c r="P86" s="24"/>
      <c r="Q86" s="18"/>
      <c r="R86" s="52"/>
      <c r="S86" s="18"/>
      <c r="T86" s="18"/>
    </row>
    <row r="87" spans="1:20">
      <c r="A87" s="4">
        <v>83</v>
      </c>
      <c r="B87" s="17"/>
      <c r="C87" s="18"/>
      <c r="D87" s="52"/>
      <c r="E87" s="19"/>
      <c r="F87" s="52"/>
      <c r="G87" s="19"/>
      <c r="H87" s="19"/>
      <c r="I87" s="17">
        <f t="shared" si="1"/>
        <v>0</v>
      </c>
      <c r="J87" s="52"/>
      <c r="K87" s="18"/>
      <c r="L87" s="18"/>
      <c r="M87" s="18"/>
      <c r="N87" s="18"/>
      <c r="O87" s="18"/>
      <c r="P87" s="24"/>
      <c r="Q87" s="18"/>
      <c r="R87" s="52"/>
      <c r="S87" s="18"/>
      <c r="T87" s="18"/>
    </row>
    <row r="88" spans="1:20">
      <c r="A88" s="4">
        <v>84</v>
      </c>
      <c r="B88" s="17"/>
      <c r="C88" s="18"/>
      <c r="D88" s="52"/>
      <c r="E88" s="19"/>
      <c r="F88" s="52"/>
      <c r="G88" s="19"/>
      <c r="H88" s="19"/>
      <c r="I88" s="17">
        <f t="shared" si="1"/>
        <v>0</v>
      </c>
      <c r="J88" s="52"/>
      <c r="K88" s="18"/>
      <c r="L88" s="18"/>
      <c r="M88" s="18"/>
      <c r="N88" s="18"/>
      <c r="O88" s="18"/>
      <c r="P88" s="24"/>
      <c r="Q88" s="18"/>
      <c r="R88" s="52"/>
      <c r="S88" s="18"/>
      <c r="T88" s="18"/>
    </row>
    <row r="89" spans="1:20">
      <c r="A89" s="4">
        <v>85</v>
      </c>
      <c r="B89" s="17"/>
      <c r="C89" s="18"/>
      <c r="D89" s="52"/>
      <c r="E89" s="19"/>
      <c r="F89" s="52"/>
      <c r="G89" s="19"/>
      <c r="H89" s="19"/>
      <c r="I89" s="17">
        <f t="shared" si="1"/>
        <v>0</v>
      </c>
      <c r="J89" s="52"/>
      <c r="K89" s="18"/>
      <c r="L89" s="18"/>
      <c r="M89" s="18"/>
      <c r="N89" s="18"/>
      <c r="O89" s="18"/>
      <c r="P89" s="24"/>
      <c r="Q89" s="18"/>
      <c r="R89" s="52"/>
      <c r="S89" s="18"/>
      <c r="T89" s="18"/>
    </row>
    <row r="90" spans="1:20">
      <c r="A90" s="4">
        <v>86</v>
      </c>
      <c r="B90" s="17"/>
      <c r="C90" s="18"/>
      <c r="D90" s="52"/>
      <c r="E90" s="19"/>
      <c r="F90" s="52"/>
      <c r="G90" s="19"/>
      <c r="H90" s="19"/>
      <c r="I90" s="17">
        <f t="shared" si="1"/>
        <v>0</v>
      </c>
      <c r="J90" s="52"/>
      <c r="K90" s="18"/>
      <c r="L90" s="18"/>
      <c r="M90" s="18"/>
      <c r="N90" s="18"/>
      <c r="O90" s="18"/>
      <c r="P90" s="24"/>
      <c r="Q90" s="18"/>
      <c r="R90" s="52"/>
      <c r="S90" s="18"/>
      <c r="T90" s="18"/>
    </row>
    <row r="91" spans="1:20">
      <c r="A91" s="4">
        <v>87</v>
      </c>
      <c r="B91" s="17"/>
      <c r="C91" s="18"/>
      <c r="D91" s="52"/>
      <c r="E91" s="19"/>
      <c r="F91" s="52"/>
      <c r="G91" s="19"/>
      <c r="H91" s="19"/>
      <c r="I91" s="17">
        <f t="shared" si="1"/>
        <v>0</v>
      </c>
      <c r="J91" s="52"/>
      <c r="K91" s="18"/>
      <c r="L91" s="18"/>
      <c r="M91" s="18"/>
      <c r="N91" s="18"/>
      <c r="O91" s="18"/>
      <c r="P91" s="24"/>
      <c r="Q91" s="18"/>
      <c r="R91" s="52"/>
      <c r="S91" s="18"/>
      <c r="T91" s="18"/>
    </row>
    <row r="92" spans="1:20">
      <c r="A92" s="4">
        <v>88</v>
      </c>
      <c r="B92" s="17"/>
      <c r="C92" s="18"/>
      <c r="D92" s="52"/>
      <c r="E92" s="19"/>
      <c r="F92" s="52"/>
      <c r="G92" s="19"/>
      <c r="H92" s="19"/>
      <c r="I92" s="17">
        <f t="shared" si="1"/>
        <v>0</v>
      </c>
      <c r="J92" s="52"/>
      <c r="K92" s="18"/>
      <c r="L92" s="18"/>
      <c r="M92" s="18"/>
      <c r="N92" s="18"/>
      <c r="O92" s="18"/>
      <c r="P92" s="24"/>
      <c r="Q92" s="18"/>
      <c r="R92" s="52"/>
      <c r="S92" s="18"/>
      <c r="T92" s="18"/>
    </row>
    <row r="93" spans="1:20">
      <c r="A93" s="4">
        <v>89</v>
      </c>
      <c r="B93" s="17"/>
      <c r="C93" s="18"/>
      <c r="D93" s="52"/>
      <c r="E93" s="19"/>
      <c r="F93" s="52"/>
      <c r="G93" s="19"/>
      <c r="H93" s="19"/>
      <c r="I93" s="17">
        <f t="shared" si="1"/>
        <v>0</v>
      </c>
      <c r="J93" s="52"/>
      <c r="K93" s="18"/>
      <c r="L93" s="18"/>
      <c r="M93" s="18"/>
      <c r="N93" s="18"/>
      <c r="O93" s="18"/>
      <c r="P93" s="24"/>
      <c r="Q93" s="18"/>
      <c r="R93" s="52"/>
      <c r="S93" s="18"/>
      <c r="T93" s="18"/>
    </row>
    <row r="94" spans="1:20">
      <c r="A94" s="4">
        <v>90</v>
      </c>
      <c r="B94" s="17"/>
      <c r="C94" s="18"/>
      <c r="D94" s="52"/>
      <c r="E94" s="19"/>
      <c r="F94" s="52"/>
      <c r="G94" s="19"/>
      <c r="H94" s="19"/>
      <c r="I94" s="17">
        <f t="shared" si="1"/>
        <v>0</v>
      </c>
      <c r="J94" s="52"/>
      <c r="K94" s="18"/>
      <c r="L94" s="18"/>
      <c r="M94" s="18"/>
      <c r="N94" s="18"/>
      <c r="O94" s="18"/>
      <c r="P94" s="24"/>
      <c r="Q94" s="18"/>
      <c r="R94" s="52"/>
      <c r="S94" s="18"/>
      <c r="T94" s="18"/>
    </row>
    <row r="95" spans="1:20">
      <c r="A95" s="4">
        <v>91</v>
      </c>
      <c r="B95" s="17"/>
      <c r="C95" s="18"/>
      <c r="D95" s="52"/>
      <c r="E95" s="19"/>
      <c r="F95" s="52"/>
      <c r="G95" s="19"/>
      <c r="H95" s="19"/>
      <c r="I95" s="17">
        <f t="shared" si="1"/>
        <v>0</v>
      </c>
      <c r="J95" s="52"/>
      <c r="K95" s="18"/>
      <c r="L95" s="18"/>
      <c r="M95" s="18"/>
      <c r="N95" s="18"/>
      <c r="O95" s="18"/>
      <c r="P95" s="24"/>
      <c r="Q95" s="18"/>
      <c r="R95" s="52"/>
      <c r="S95" s="18"/>
      <c r="T95" s="18"/>
    </row>
    <row r="96" spans="1:20">
      <c r="A96" s="4">
        <v>92</v>
      </c>
      <c r="B96" s="17"/>
      <c r="C96" s="18"/>
      <c r="D96" s="52"/>
      <c r="E96" s="19"/>
      <c r="F96" s="52"/>
      <c r="G96" s="19"/>
      <c r="H96" s="19"/>
      <c r="I96" s="17">
        <f t="shared" si="1"/>
        <v>0</v>
      </c>
      <c r="J96" s="52"/>
      <c r="K96" s="18"/>
      <c r="L96" s="18"/>
      <c r="M96" s="18"/>
      <c r="N96" s="18"/>
      <c r="O96" s="18"/>
      <c r="P96" s="24"/>
      <c r="Q96" s="18"/>
      <c r="R96" s="52"/>
      <c r="S96" s="18"/>
      <c r="T96" s="18"/>
    </row>
    <row r="97" spans="1:20">
      <c r="A97" s="4">
        <v>93</v>
      </c>
      <c r="B97" s="17"/>
      <c r="C97" s="18"/>
      <c r="D97" s="52"/>
      <c r="E97" s="19"/>
      <c r="F97" s="52"/>
      <c r="G97" s="19"/>
      <c r="H97" s="19"/>
      <c r="I97" s="17">
        <f t="shared" si="1"/>
        <v>0</v>
      </c>
      <c r="J97" s="52"/>
      <c r="K97" s="18"/>
      <c r="L97" s="18"/>
      <c r="M97" s="18"/>
      <c r="N97" s="18"/>
      <c r="O97" s="18"/>
      <c r="P97" s="24"/>
      <c r="Q97" s="18"/>
      <c r="R97" s="52"/>
      <c r="S97" s="18"/>
      <c r="T97" s="18"/>
    </row>
    <row r="98" spans="1:20">
      <c r="A98" s="4">
        <v>94</v>
      </c>
      <c r="B98" s="17"/>
      <c r="C98" s="18"/>
      <c r="D98" s="52"/>
      <c r="E98" s="19"/>
      <c r="F98" s="52"/>
      <c r="G98" s="19"/>
      <c r="H98" s="19"/>
      <c r="I98" s="17">
        <f t="shared" si="1"/>
        <v>0</v>
      </c>
      <c r="J98" s="52"/>
      <c r="K98" s="18"/>
      <c r="L98" s="18"/>
      <c r="M98" s="18"/>
      <c r="N98" s="18"/>
      <c r="O98" s="18"/>
      <c r="P98" s="24"/>
      <c r="Q98" s="18"/>
      <c r="R98" s="52"/>
      <c r="S98" s="18"/>
      <c r="T98" s="18"/>
    </row>
    <row r="99" spans="1:20">
      <c r="A99" s="4">
        <v>95</v>
      </c>
      <c r="B99" s="17"/>
      <c r="C99" s="18"/>
      <c r="D99" s="52"/>
      <c r="E99" s="19"/>
      <c r="F99" s="52"/>
      <c r="G99" s="19"/>
      <c r="H99" s="19"/>
      <c r="I99" s="17">
        <f t="shared" si="1"/>
        <v>0</v>
      </c>
      <c r="J99" s="52"/>
      <c r="K99" s="18"/>
      <c r="L99" s="18"/>
      <c r="M99" s="18"/>
      <c r="N99" s="18"/>
      <c r="O99" s="18"/>
      <c r="P99" s="24"/>
      <c r="Q99" s="18"/>
      <c r="R99" s="52"/>
      <c r="S99" s="18"/>
      <c r="T99" s="18"/>
    </row>
    <row r="100" spans="1:20">
      <c r="A100" s="4">
        <v>96</v>
      </c>
      <c r="B100" s="17"/>
      <c r="C100" s="18"/>
      <c r="D100" s="52"/>
      <c r="E100" s="19"/>
      <c r="F100" s="52"/>
      <c r="G100" s="19"/>
      <c r="H100" s="19"/>
      <c r="I100" s="17">
        <f t="shared" si="1"/>
        <v>0</v>
      </c>
      <c r="J100" s="52"/>
      <c r="K100" s="18"/>
      <c r="L100" s="18"/>
      <c r="M100" s="18"/>
      <c r="N100" s="18"/>
      <c r="O100" s="18"/>
      <c r="P100" s="24"/>
      <c r="Q100" s="18"/>
      <c r="R100" s="52"/>
      <c r="S100" s="18"/>
      <c r="T100" s="18"/>
    </row>
    <row r="101" spans="1:20">
      <c r="A101" s="4">
        <v>97</v>
      </c>
      <c r="B101" s="17"/>
      <c r="C101" s="18"/>
      <c r="D101" s="52"/>
      <c r="E101" s="19"/>
      <c r="F101" s="52"/>
      <c r="G101" s="19"/>
      <c r="H101" s="19"/>
      <c r="I101" s="17">
        <f t="shared" si="1"/>
        <v>0</v>
      </c>
      <c r="J101" s="52"/>
      <c r="K101" s="18"/>
      <c r="L101" s="18"/>
      <c r="M101" s="18"/>
      <c r="N101" s="18"/>
      <c r="O101" s="18"/>
      <c r="P101" s="24"/>
      <c r="Q101" s="18"/>
      <c r="R101" s="52"/>
      <c r="S101" s="18"/>
      <c r="T101" s="18"/>
    </row>
    <row r="102" spans="1:20">
      <c r="A102" s="4">
        <v>98</v>
      </c>
      <c r="B102" s="17"/>
      <c r="C102" s="18"/>
      <c r="D102" s="52"/>
      <c r="E102" s="19"/>
      <c r="F102" s="52"/>
      <c r="G102" s="19"/>
      <c r="H102" s="19"/>
      <c r="I102" s="17">
        <f t="shared" si="1"/>
        <v>0</v>
      </c>
      <c r="J102" s="52"/>
      <c r="K102" s="18"/>
      <c r="L102" s="18"/>
      <c r="M102" s="18"/>
      <c r="N102" s="18"/>
      <c r="O102" s="18"/>
      <c r="P102" s="24"/>
      <c r="Q102" s="18"/>
      <c r="R102" s="52"/>
      <c r="S102" s="18"/>
      <c r="T102" s="18"/>
    </row>
    <row r="103" spans="1:20">
      <c r="A103" s="4">
        <v>99</v>
      </c>
      <c r="B103" s="17"/>
      <c r="C103" s="18"/>
      <c r="D103" s="52"/>
      <c r="E103" s="19"/>
      <c r="F103" s="52"/>
      <c r="G103" s="19"/>
      <c r="H103" s="19"/>
      <c r="I103" s="17">
        <f t="shared" si="1"/>
        <v>0</v>
      </c>
      <c r="J103" s="52"/>
      <c r="K103" s="18"/>
      <c r="L103" s="18"/>
      <c r="M103" s="18"/>
      <c r="N103" s="18"/>
      <c r="O103" s="18"/>
      <c r="P103" s="24"/>
      <c r="Q103" s="18"/>
      <c r="R103" s="52"/>
      <c r="S103" s="18"/>
      <c r="T103" s="18"/>
    </row>
    <row r="104" spans="1:20">
      <c r="A104" s="4">
        <v>100</v>
      </c>
      <c r="B104" s="17"/>
      <c r="C104" s="18"/>
      <c r="D104" s="52"/>
      <c r="E104" s="19"/>
      <c r="F104" s="52"/>
      <c r="G104" s="19"/>
      <c r="H104" s="19"/>
      <c r="I104" s="17">
        <f t="shared" si="1"/>
        <v>0</v>
      </c>
      <c r="J104" s="52"/>
      <c r="K104" s="18"/>
      <c r="L104" s="18"/>
      <c r="M104" s="18"/>
      <c r="N104" s="18"/>
      <c r="O104" s="18"/>
      <c r="P104" s="24"/>
      <c r="Q104" s="18"/>
      <c r="R104" s="52"/>
      <c r="S104" s="18"/>
      <c r="T104" s="18"/>
    </row>
    <row r="105" spans="1:20">
      <c r="A105" s="4">
        <v>101</v>
      </c>
      <c r="B105" s="17"/>
      <c r="C105" s="18"/>
      <c r="D105" s="52"/>
      <c r="E105" s="19"/>
      <c r="F105" s="52"/>
      <c r="G105" s="19"/>
      <c r="H105" s="19"/>
      <c r="I105" s="17">
        <f t="shared" si="1"/>
        <v>0</v>
      </c>
      <c r="J105" s="52"/>
      <c r="K105" s="18"/>
      <c r="L105" s="18"/>
      <c r="M105" s="18"/>
      <c r="N105" s="18"/>
      <c r="O105" s="18"/>
      <c r="P105" s="24"/>
      <c r="Q105" s="18"/>
      <c r="R105" s="52"/>
      <c r="S105" s="18"/>
      <c r="T105" s="18"/>
    </row>
    <row r="106" spans="1:20">
      <c r="A106" s="4">
        <v>102</v>
      </c>
      <c r="B106" s="17"/>
      <c r="C106" s="18"/>
      <c r="D106" s="52"/>
      <c r="E106" s="19"/>
      <c r="F106" s="52"/>
      <c r="G106" s="19"/>
      <c r="H106" s="19"/>
      <c r="I106" s="17">
        <f t="shared" si="1"/>
        <v>0</v>
      </c>
      <c r="J106" s="52"/>
      <c r="K106" s="18"/>
      <c r="L106" s="18"/>
      <c r="M106" s="18"/>
      <c r="N106" s="18"/>
      <c r="O106" s="18"/>
      <c r="P106" s="24"/>
      <c r="Q106" s="18"/>
      <c r="R106" s="52"/>
      <c r="S106" s="18"/>
      <c r="T106" s="18"/>
    </row>
    <row r="107" spans="1:20">
      <c r="A107" s="4">
        <v>103</v>
      </c>
      <c r="B107" s="17"/>
      <c r="C107" s="18"/>
      <c r="D107" s="52"/>
      <c r="E107" s="19"/>
      <c r="F107" s="52"/>
      <c r="G107" s="19"/>
      <c r="H107" s="19"/>
      <c r="I107" s="17">
        <f t="shared" si="1"/>
        <v>0</v>
      </c>
      <c r="J107" s="52"/>
      <c r="K107" s="18"/>
      <c r="L107" s="18"/>
      <c r="M107" s="18"/>
      <c r="N107" s="18"/>
      <c r="O107" s="18"/>
      <c r="P107" s="24"/>
      <c r="Q107" s="18"/>
      <c r="R107" s="52"/>
      <c r="S107" s="18"/>
      <c r="T107" s="18"/>
    </row>
    <row r="108" spans="1:20">
      <c r="A108" s="4">
        <v>104</v>
      </c>
      <c r="B108" s="17"/>
      <c r="C108" s="18"/>
      <c r="D108" s="52"/>
      <c r="E108" s="19"/>
      <c r="F108" s="52"/>
      <c r="G108" s="19"/>
      <c r="H108" s="19"/>
      <c r="I108" s="17">
        <f t="shared" si="1"/>
        <v>0</v>
      </c>
      <c r="J108" s="52"/>
      <c r="K108" s="18"/>
      <c r="L108" s="18"/>
      <c r="M108" s="18"/>
      <c r="N108" s="18"/>
      <c r="O108" s="18"/>
      <c r="P108" s="24"/>
      <c r="Q108" s="18"/>
      <c r="R108" s="52"/>
      <c r="S108" s="18"/>
      <c r="T108" s="18"/>
    </row>
    <row r="109" spans="1:20">
      <c r="A109" s="4">
        <v>105</v>
      </c>
      <c r="B109" s="17"/>
      <c r="C109" s="18"/>
      <c r="D109" s="52"/>
      <c r="E109" s="19"/>
      <c r="F109" s="52"/>
      <c r="G109" s="19"/>
      <c r="H109" s="19"/>
      <c r="I109" s="17">
        <f t="shared" si="1"/>
        <v>0</v>
      </c>
      <c r="J109" s="52"/>
      <c r="K109" s="18"/>
      <c r="L109" s="18"/>
      <c r="M109" s="18"/>
      <c r="N109" s="18"/>
      <c r="O109" s="18"/>
      <c r="P109" s="24"/>
      <c r="Q109" s="18"/>
      <c r="R109" s="52"/>
      <c r="S109" s="18"/>
      <c r="T109" s="18"/>
    </row>
    <row r="110" spans="1:20">
      <c r="A110" s="4">
        <v>106</v>
      </c>
      <c r="B110" s="17"/>
      <c r="C110" s="18"/>
      <c r="D110" s="52"/>
      <c r="E110" s="19"/>
      <c r="F110" s="52"/>
      <c r="G110" s="19"/>
      <c r="H110" s="19"/>
      <c r="I110" s="17">
        <f t="shared" si="1"/>
        <v>0</v>
      </c>
      <c r="J110" s="52"/>
      <c r="K110" s="18"/>
      <c r="L110" s="18"/>
      <c r="M110" s="18"/>
      <c r="N110" s="18"/>
      <c r="O110" s="18"/>
      <c r="P110" s="24"/>
      <c r="Q110" s="18"/>
      <c r="R110" s="52"/>
      <c r="S110" s="18"/>
      <c r="T110" s="18"/>
    </row>
    <row r="111" spans="1:20">
      <c r="A111" s="4">
        <v>107</v>
      </c>
      <c r="B111" s="17"/>
      <c r="C111" s="18"/>
      <c r="D111" s="52"/>
      <c r="E111" s="19"/>
      <c r="F111" s="52"/>
      <c r="G111" s="19"/>
      <c r="H111" s="19"/>
      <c r="I111" s="17">
        <f t="shared" si="1"/>
        <v>0</v>
      </c>
      <c r="J111" s="52"/>
      <c r="K111" s="18"/>
      <c r="L111" s="18"/>
      <c r="M111" s="18"/>
      <c r="N111" s="18"/>
      <c r="O111" s="18"/>
      <c r="P111" s="24"/>
      <c r="Q111" s="18"/>
      <c r="R111" s="52"/>
      <c r="S111" s="18"/>
      <c r="T111" s="18"/>
    </row>
    <row r="112" spans="1:20">
      <c r="A112" s="4">
        <v>108</v>
      </c>
      <c r="B112" s="17"/>
      <c r="C112" s="18"/>
      <c r="D112" s="52"/>
      <c r="E112" s="19"/>
      <c r="F112" s="52"/>
      <c r="G112" s="19"/>
      <c r="H112" s="19"/>
      <c r="I112" s="17">
        <f t="shared" si="1"/>
        <v>0</v>
      </c>
      <c r="J112" s="52"/>
      <c r="K112" s="18"/>
      <c r="L112" s="18"/>
      <c r="M112" s="18"/>
      <c r="N112" s="18"/>
      <c r="O112" s="18"/>
      <c r="P112" s="24"/>
      <c r="Q112" s="18"/>
      <c r="R112" s="52"/>
      <c r="S112" s="18"/>
      <c r="T112" s="18"/>
    </row>
    <row r="113" spans="1:20">
      <c r="A113" s="4">
        <v>109</v>
      </c>
      <c r="B113" s="17"/>
      <c r="C113" s="18"/>
      <c r="D113" s="52"/>
      <c r="E113" s="19"/>
      <c r="F113" s="52"/>
      <c r="G113" s="19"/>
      <c r="H113" s="19"/>
      <c r="I113" s="17">
        <f t="shared" si="1"/>
        <v>0</v>
      </c>
      <c r="J113" s="52"/>
      <c r="K113" s="18"/>
      <c r="L113" s="18"/>
      <c r="M113" s="18"/>
      <c r="N113" s="18"/>
      <c r="O113" s="18"/>
      <c r="P113" s="24"/>
      <c r="Q113" s="18"/>
      <c r="R113" s="52"/>
      <c r="S113" s="18"/>
      <c r="T113" s="18"/>
    </row>
    <row r="114" spans="1:20">
      <c r="A114" s="4">
        <v>110</v>
      </c>
      <c r="B114" s="17"/>
      <c r="C114" s="18"/>
      <c r="D114" s="52"/>
      <c r="E114" s="19"/>
      <c r="F114" s="52"/>
      <c r="G114" s="19"/>
      <c r="H114" s="19"/>
      <c r="I114" s="17">
        <f t="shared" si="1"/>
        <v>0</v>
      </c>
      <c r="J114" s="52"/>
      <c r="K114" s="18"/>
      <c r="L114" s="18"/>
      <c r="M114" s="18"/>
      <c r="N114" s="18"/>
      <c r="O114" s="18"/>
      <c r="P114" s="24"/>
      <c r="Q114" s="18"/>
      <c r="R114" s="52"/>
      <c r="S114" s="18"/>
      <c r="T114" s="18"/>
    </row>
    <row r="115" spans="1:20">
      <c r="A115" s="4">
        <v>111</v>
      </c>
      <c r="B115" s="17"/>
      <c r="C115" s="18"/>
      <c r="D115" s="52"/>
      <c r="E115" s="19"/>
      <c r="F115" s="52"/>
      <c r="G115" s="19"/>
      <c r="H115" s="19"/>
      <c r="I115" s="17">
        <f t="shared" si="1"/>
        <v>0</v>
      </c>
      <c r="J115" s="52"/>
      <c r="K115" s="18"/>
      <c r="L115" s="18"/>
      <c r="M115" s="18"/>
      <c r="N115" s="18"/>
      <c r="O115" s="18"/>
      <c r="P115" s="24"/>
      <c r="Q115" s="18"/>
      <c r="R115" s="52"/>
      <c r="S115" s="18"/>
      <c r="T115" s="18"/>
    </row>
    <row r="116" spans="1:20">
      <c r="A116" s="4">
        <v>112</v>
      </c>
      <c r="B116" s="17"/>
      <c r="C116" s="18"/>
      <c r="D116" s="52"/>
      <c r="E116" s="19"/>
      <c r="F116" s="52"/>
      <c r="G116" s="19"/>
      <c r="H116" s="19"/>
      <c r="I116" s="17">
        <f t="shared" si="1"/>
        <v>0</v>
      </c>
      <c r="J116" s="52"/>
      <c r="K116" s="18"/>
      <c r="L116" s="18"/>
      <c r="M116" s="18"/>
      <c r="N116" s="18"/>
      <c r="O116" s="18"/>
      <c r="P116" s="24"/>
      <c r="Q116" s="18"/>
      <c r="R116" s="52"/>
      <c r="S116" s="18"/>
      <c r="T116" s="18"/>
    </row>
    <row r="117" spans="1:20">
      <c r="A117" s="4">
        <v>113</v>
      </c>
      <c r="B117" s="17"/>
      <c r="C117" s="18"/>
      <c r="D117" s="52"/>
      <c r="E117" s="19"/>
      <c r="F117" s="52"/>
      <c r="G117" s="19"/>
      <c r="H117" s="19"/>
      <c r="I117" s="17">
        <f t="shared" si="1"/>
        <v>0</v>
      </c>
      <c r="J117" s="52"/>
      <c r="K117" s="18"/>
      <c r="L117" s="18"/>
      <c r="M117" s="18"/>
      <c r="N117" s="18"/>
      <c r="O117" s="18"/>
      <c r="P117" s="24"/>
      <c r="Q117" s="18"/>
      <c r="R117" s="52"/>
      <c r="S117" s="18"/>
      <c r="T117" s="18"/>
    </row>
    <row r="118" spans="1:20">
      <c r="A118" s="4">
        <v>114</v>
      </c>
      <c r="B118" s="17"/>
      <c r="C118" s="18"/>
      <c r="D118" s="52"/>
      <c r="E118" s="19"/>
      <c r="F118" s="52"/>
      <c r="G118" s="19"/>
      <c r="H118" s="19"/>
      <c r="I118" s="17">
        <f t="shared" si="1"/>
        <v>0</v>
      </c>
      <c r="J118" s="52"/>
      <c r="K118" s="18"/>
      <c r="L118" s="18"/>
      <c r="M118" s="18"/>
      <c r="N118" s="18"/>
      <c r="O118" s="18"/>
      <c r="P118" s="24"/>
      <c r="Q118" s="18"/>
      <c r="R118" s="52"/>
      <c r="S118" s="18"/>
      <c r="T118" s="18"/>
    </row>
    <row r="119" spans="1:20">
      <c r="A119" s="4">
        <v>115</v>
      </c>
      <c r="B119" s="17"/>
      <c r="C119" s="18"/>
      <c r="D119" s="52"/>
      <c r="E119" s="19"/>
      <c r="F119" s="52"/>
      <c r="G119" s="19"/>
      <c r="H119" s="19"/>
      <c r="I119" s="17">
        <f t="shared" si="1"/>
        <v>0</v>
      </c>
      <c r="J119" s="52"/>
      <c r="K119" s="18"/>
      <c r="L119" s="18"/>
      <c r="M119" s="18"/>
      <c r="N119" s="18"/>
      <c r="O119" s="18"/>
      <c r="P119" s="24"/>
      <c r="Q119" s="18"/>
      <c r="R119" s="52"/>
      <c r="S119" s="18"/>
      <c r="T119" s="18"/>
    </row>
    <row r="120" spans="1:20">
      <c r="A120" s="4">
        <v>116</v>
      </c>
      <c r="B120" s="17"/>
      <c r="C120" s="18"/>
      <c r="D120" s="52"/>
      <c r="E120" s="19"/>
      <c r="F120" s="52"/>
      <c r="G120" s="19"/>
      <c r="H120" s="19"/>
      <c r="I120" s="17">
        <f t="shared" si="1"/>
        <v>0</v>
      </c>
      <c r="J120" s="52"/>
      <c r="K120" s="18"/>
      <c r="L120" s="18"/>
      <c r="M120" s="18"/>
      <c r="N120" s="18"/>
      <c r="O120" s="18"/>
      <c r="P120" s="24"/>
      <c r="Q120" s="18"/>
      <c r="R120" s="52"/>
      <c r="S120" s="18"/>
      <c r="T120" s="18"/>
    </row>
    <row r="121" spans="1:20">
      <c r="A121" s="4">
        <v>117</v>
      </c>
      <c r="B121" s="17"/>
      <c r="C121" s="18"/>
      <c r="D121" s="52"/>
      <c r="E121" s="19"/>
      <c r="F121" s="52"/>
      <c r="G121" s="19"/>
      <c r="H121" s="19"/>
      <c r="I121" s="17">
        <f t="shared" si="1"/>
        <v>0</v>
      </c>
      <c r="J121" s="52"/>
      <c r="K121" s="18"/>
      <c r="L121" s="18"/>
      <c r="M121" s="18"/>
      <c r="N121" s="18"/>
      <c r="O121" s="18"/>
      <c r="P121" s="24"/>
      <c r="Q121" s="18"/>
      <c r="R121" s="52"/>
      <c r="S121" s="18"/>
      <c r="T121" s="18"/>
    </row>
    <row r="122" spans="1:20">
      <c r="A122" s="4">
        <v>118</v>
      </c>
      <c r="B122" s="17"/>
      <c r="C122" s="18"/>
      <c r="D122" s="52"/>
      <c r="E122" s="19"/>
      <c r="F122" s="52"/>
      <c r="G122" s="19"/>
      <c r="H122" s="19"/>
      <c r="I122" s="17">
        <f t="shared" si="1"/>
        <v>0</v>
      </c>
      <c r="J122" s="52"/>
      <c r="K122" s="18"/>
      <c r="L122" s="18"/>
      <c r="M122" s="18"/>
      <c r="N122" s="18"/>
      <c r="O122" s="18"/>
      <c r="P122" s="24"/>
      <c r="Q122" s="18"/>
      <c r="R122" s="52"/>
      <c r="S122" s="18"/>
      <c r="T122" s="18"/>
    </row>
    <row r="123" spans="1:20">
      <c r="A123" s="4">
        <v>119</v>
      </c>
      <c r="B123" s="17"/>
      <c r="C123" s="18"/>
      <c r="D123" s="52"/>
      <c r="E123" s="19"/>
      <c r="F123" s="52"/>
      <c r="G123" s="19"/>
      <c r="H123" s="19"/>
      <c r="I123" s="17">
        <f t="shared" si="1"/>
        <v>0</v>
      </c>
      <c r="J123" s="52"/>
      <c r="K123" s="18"/>
      <c r="L123" s="18"/>
      <c r="M123" s="18"/>
      <c r="N123" s="18"/>
      <c r="O123" s="18"/>
      <c r="P123" s="24"/>
      <c r="Q123" s="18"/>
      <c r="R123" s="52"/>
      <c r="S123" s="18"/>
      <c r="T123" s="18"/>
    </row>
    <row r="124" spans="1:20">
      <c r="A124" s="4">
        <v>120</v>
      </c>
      <c r="B124" s="17"/>
      <c r="C124" s="18"/>
      <c r="D124" s="52"/>
      <c r="E124" s="19"/>
      <c r="F124" s="52"/>
      <c r="G124" s="19"/>
      <c r="H124" s="19"/>
      <c r="I124" s="17">
        <f t="shared" si="1"/>
        <v>0</v>
      </c>
      <c r="J124" s="52"/>
      <c r="K124" s="18"/>
      <c r="L124" s="18"/>
      <c r="M124" s="18"/>
      <c r="N124" s="18"/>
      <c r="O124" s="18"/>
      <c r="P124" s="24"/>
      <c r="Q124" s="18"/>
      <c r="R124" s="52"/>
      <c r="S124" s="18"/>
      <c r="T124" s="18"/>
    </row>
    <row r="125" spans="1:20">
      <c r="A125" s="4">
        <v>121</v>
      </c>
      <c r="B125" s="17"/>
      <c r="C125" s="18"/>
      <c r="D125" s="52"/>
      <c r="E125" s="19"/>
      <c r="F125" s="52"/>
      <c r="G125" s="19"/>
      <c r="H125" s="19"/>
      <c r="I125" s="17">
        <f t="shared" si="1"/>
        <v>0</v>
      </c>
      <c r="J125" s="52"/>
      <c r="K125" s="18"/>
      <c r="L125" s="18"/>
      <c r="M125" s="18"/>
      <c r="N125" s="18"/>
      <c r="O125" s="18"/>
      <c r="P125" s="24"/>
      <c r="Q125" s="18"/>
      <c r="R125" s="52"/>
      <c r="S125" s="18"/>
      <c r="T125" s="18"/>
    </row>
    <row r="126" spans="1:20">
      <c r="A126" s="4">
        <v>122</v>
      </c>
      <c r="B126" s="17"/>
      <c r="C126" s="18"/>
      <c r="D126" s="52"/>
      <c r="E126" s="19"/>
      <c r="F126" s="52"/>
      <c r="G126" s="19"/>
      <c r="H126" s="19"/>
      <c r="I126" s="17">
        <f t="shared" si="1"/>
        <v>0</v>
      </c>
      <c r="J126" s="52"/>
      <c r="K126" s="18"/>
      <c r="L126" s="18"/>
      <c r="M126" s="18"/>
      <c r="N126" s="18"/>
      <c r="O126" s="18"/>
      <c r="P126" s="24"/>
      <c r="Q126" s="18"/>
      <c r="R126" s="52"/>
      <c r="S126" s="18"/>
      <c r="T126" s="18"/>
    </row>
    <row r="127" spans="1:20">
      <c r="A127" s="4">
        <v>123</v>
      </c>
      <c r="B127" s="17"/>
      <c r="C127" s="18"/>
      <c r="D127" s="52"/>
      <c r="E127" s="19"/>
      <c r="F127" s="52"/>
      <c r="G127" s="19"/>
      <c r="H127" s="19"/>
      <c r="I127" s="17">
        <f t="shared" si="1"/>
        <v>0</v>
      </c>
      <c r="J127" s="52"/>
      <c r="K127" s="18"/>
      <c r="L127" s="18"/>
      <c r="M127" s="18"/>
      <c r="N127" s="18"/>
      <c r="O127" s="18"/>
      <c r="P127" s="24"/>
      <c r="Q127" s="18"/>
      <c r="R127" s="52"/>
      <c r="S127" s="18"/>
      <c r="T127" s="18"/>
    </row>
    <row r="128" spans="1:20">
      <c r="A128" s="4">
        <v>124</v>
      </c>
      <c r="B128" s="17"/>
      <c r="C128" s="18"/>
      <c r="D128" s="52"/>
      <c r="E128" s="19"/>
      <c r="F128" s="52"/>
      <c r="G128" s="19"/>
      <c r="H128" s="19"/>
      <c r="I128" s="17">
        <f t="shared" si="1"/>
        <v>0</v>
      </c>
      <c r="J128" s="52"/>
      <c r="K128" s="18"/>
      <c r="L128" s="18"/>
      <c r="M128" s="18"/>
      <c r="N128" s="18"/>
      <c r="O128" s="18"/>
      <c r="P128" s="24"/>
      <c r="Q128" s="18"/>
      <c r="R128" s="52"/>
      <c r="S128" s="18"/>
      <c r="T128" s="18"/>
    </row>
    <row r="129" spans="1:20">
      <c r="A129" s="4">
        <v>125</v>
      </c>
      <c r="B129" s="17"/>
      <c r="C129" s="18"/>
      <c r="D129" s="52"/>
      <c r="E129" s="19"/>
      <c r="F129" s="52"/>
      <c r="G129" s="19"/>
      <c r="H129" s="19"/>
      <c r="I129" s="17">
        <f t="shared" si="1"/>
        <v>0</v>
      </c>
      <c r="J129" s="52"/>
      <c r="K129" s="18"/>
      <c r="L129" s="18"/>
      <c r="M129" s="18"/>
      <c r="N129" s="18"/>
      <c r="O129" s="18"/>
      <c r="P129" s="24"/>
      <c r="Q129" s="18"/>
      <c r="R129" s="52"/>
      <c r="S129" s="18"/>
      <c r="T129" s="18"/>
    </row>
    <row r="130" spans="1:20">
      <c r="A130" s="4">
        <v>126</v>
      </c>
      <c r="B130" s="17"/>
      <c r="C130" s="18"/>
      <c r="D130" s="52"/>
      <c r="E130" s="19"/>
      <c r="F130" s="52"/>
      <c r="G130" s="19"/>
      <c r="H130" s="19"/>
      <c r="I130" s="17">
        <f t="shared" si="1"/>
        <v>0</v>
      </c>
      <c r="J130" s="52"/>
      <c r="K130" s="18"/>
      <c r="L130" s="18"/>
      <c r="M130" s="18"/>
      <c r="N130" s="18"/>
      <c r="O130" s="18"/>
      <c r="P130" s="24"/>
      <c r="Q130" s="18"/>
      <c r="R130" s="52"/>
      <c r="S130" s="18"/>
      <c r="T130" s="18"/>
    </row>
    <row r="131" spans="1:20">
      <c r="A131" s="4">
        <v>127</v>
      </c>
      <c r="B131" s="17"/>
      <c r="C131" s="18"/>
      <c r="D131" s="52"/>
      <c r="E131" s="19"/>
      <c r="F131" s="52"/>
      <c r="G131" s="19"/>
      <c r="H131" s="19"/>
      <c r="I131" s="17">
        <f t="shared" si="1"/>
        <v>0</v>
      </c>
      <c r="J131" s="52"/>
      <c r="K131" s="18"/>
      <c r="L131" s="18"/>
      <c r="M131" s="18"/>
      <c r="N131" s="18"/>
      <c r="O131" s="18"/>
      <c r="P131" s="24"/>
      <c r="Q131" s="18"/>
      <c r="R131" s="52"/>
      <c r="S131" s="18"/>
      <c r="T131" s="18"/>
    </row>
    <row r="132" spans="1:20">
      <c r="A132" s="4">
        <v>128</v>
      </c>
      <c r="B132" s="17"/>
      <c r="C132" s="18"/>
      <c r="D132" s="52"/>
      <c r="E132" s="19"/>
      <c r="F132" s="52"/>
      <c r="G132" s="19"/>
      <c r="H132" s="19"/>
      <c r="I132" s="17">
        <f t="shared" si="1"/>
        <v>0</v>
      </c>
      <c r="J132" s="52"/>
      <c r="K132" s="18"/>
      <c r="L132" s="18"/>
      <c r="M132" s="18"/>
      <c r="N132" s="18"/>
      <c r="O132" s="18"/>
      <c r="P132" s="24"/>
      <c r="Q132" s="18"/>
      <c r="R132" s="52"/>
      <c r="S132" s="18"/>
      <c r="T132" s="18"/>
    </row>
    <row r="133" spans="1:20">
      <c r="A133" s="4">
        <v>129</v>
      </c>
      <c r="B133" s="17"/>
      <c r="C133" s="18"/>
      <c r="D133" s="52"/>
      <c r="E133" s="19"/>
      <c r="F133" s="52"/>
      <c r="G133" s="19"/>
      <c r="H133" s="19"/>
      <c r="I133" s="17">
        <f t="shared" si="1"/>
        <v>0</v>
      </c>
      <c r="J133" s="52"/>
      <c r="K133" s="18"/>
      <c r="L133" s="18"/>
      <c r="M133" s="18"/>
      <c r="N133" s="18"/>
      <c r="O133" s="18"/>
      <c r="P133" s="24"/>
      <c r="Q133" s="18"/>
      <c r="R133" s="52"/>
      <c r="S133" s="18"/>
      <c r="T133" s="18"/>
    </row>
    <row r="134" spans="1:20">
      <c r="A134" s="4">
        <v>130</v>
      </c>
      <c r="B134" s="17"/>
      <c r="C134" s="18"/>
      <c r="D134" s="52"/>
      <c r="E134" s="19"/>
      <c r="F134" s="52"/>
      <c r="G134" s="19"/>
      <c r="H134" s="19"/>
      <c r="I134" s="17">
        <f t="shared" si="1"/>
        <v>0</v>
      </c>
      <c r="J134" s="52"/>
      <c r="K134" s="18"/>
      <c r="L134" s="18"/>
      <c r="M134" s="18"/>
      <c r="N134" s="18"/>
      <c r="O134" s="18"/>
      <c r="P134" s="24"/>
      <c r="Q134" s="18"/>
      <c r="R134" s="52"/>
      <c r="S134" s="18"/>
      <c r="T134" s="18"/>
    </row>
    <row r="135" spans="1:20">
      <c r="A135" s="4">
        <v>131</v>
      </c>
      <c r="B135" s="17"/>
      <c r="C135" s="18"/>
      <c r="D135" s="52"/>
      <c r="E135" s="19"/>
      <c r="F135" s="52"/>
      <c r="G135" s="19"/>
      <c r="H135" s="19"/>
      <c r="I135" s="17">
        <f t="shared" si="1"/>
        <v>0</v>
      </c>
      <c r="J135" s="52"/>
      <c r="K135" s="18"/>
      <c r="L135" s="18"/>
      <c r="M135" s="18"/>
      <c r="N135" s="18"/>
      <c r="O135" s="18"/>
      <c r="P135" s="24"/>
      <c r="Q135" s="18"/>
      <c r="R135" s="52"/>
      <c r="S135" s="18"/>
      <c r="T135" s="18"/>
    </row>
    <row r="136" spans="1:20">
      <c r="A136" s="4">
        <v>132</v>
      </c>
      <c r="B136" s="17"/>
      <c r="C136" s="18"/>
      <c r="D136" s="52"/>
      <c r="E136" s="19"/>
      <c r="F136" s="52"/>
      <c r="G136" s="19"/>
      <c r="H136" s="19"/>
      <c r="I136" s="17">
        <f t="shared" si="1"/>
        <v>0</v>
      </c>
      <c r="J136" s="52"/>
      <c r="K136" s="18"/>
      <c r="L136" s="18"/>
      <c r="M136" s="18"/>
      <c r="N136" s="18"/>
      <c r="O136" s="18"/>
      <c r="P136" s="24"/>
      <c r="Q136" s="18"/>
      <c r="R136" s="52"/>
      <c r="S136" s="18"/>
      <c r="T136" s="18"/>
    </row>
    <row r="137" spans="1:20">
      <c r="A137" s="4">
        <v>133</v>
      </c>
      <c r="B137" s="17"/>
      <c r="C137" s="18"/>
      <c r="D137" s="52"/>
      <c r="E137" s="19"/>
      <c r="F137" s="52"/>
      <c r="G137" s="19"/>
      <c r="H137" s="19"/>
      <c r="I137" s="17">
        <f t="shared" si="1"/>
        <v>0</v>
      </c>
      <c r="J137" s="52"/>
      <c r="K137" s="18"/>
      <c r="L137" s="18"/>
      <c r="M137" s="18"/>
      <c r="N137" s="18"/>
      <c r="O137" s="18"/>
      <c r="P137" s="24"/>
      <c r="Q137" s="18"/>
      <c r="R137" s="52"/>
      <c r="S137" s="18"/>
      <c r="T137" s="18"/>
    </row>
    <row r="138" spans="1:20">
      <c r="A138" s="4">
        <v>134</v>
      </c>
      <c r="B138" s="17"/>
      <c r="C138" s="18"/>
      <c r="D138" s="52"/>
      <c r="E138" s="19"/>
      <c r="F138" s="52"/>
      <c r="G138" s="19"/>
      <c r="H138" s="19"/>
      <c r="I138" s="17">
        <f t="shared" si="1"/>
        <v>0</v>
      </c>
      <c r="J138" s="52"/>
      <c r="K138" s="18"/>
      <c r="L138" s="18"/>
      <c r="M138" s="18"/>
      <c r="N138" s="18"/>
      <c r="O138" s="18"/>
      <c r="P138" s="24"/>
      <c r="Q138" s="18"/>
      <c r="R138" s="52"/>
      <c r="S138" s="18"/>
      <c r="T138" s="18"/>
    </row>
    <row r="139" spans="1:20">
      <c r="A139" s="4">
        <v>135</v>
      </c>
      <c r="B139" s="17"/>
      <c r="C139" s="18"/>
      <c r="D139" s="52"/>
      <c r="E139" s="19"/>
      <c r="F139" s="52"/>
      <c r="G139" s="19"/>
      <c r="H139" s="19"/>
      <c r="I139" s="17">
        <f t="shared" si="1"/>
        <v>0</v>
      </c>
      <c r="J139" s="52"/>
      <c r="K139" s="18"/>
      <c r="L139" s="18"/>
      <c r="M139" s="18"/>
      <c r="N139" s="18"/>
      <c r="O139" s="18"/>
      <c r="P139" s="24"/>
      <c r="Q139" s="18"/>
      <c r="R139" s="52"/>
      <c r="S139" s="18"/>
      <c r="T139" s="18"/>
    </row>
    <row r="140" spans="1:20">
      <c r="A140" s="4">
        <v>136</v>
      </c>
      <c r="B140" s="17"/>
      <c r="C140" s="18"/>
      <c r="D140" s="52"/>
      <c r="E140" s="19"/>
      <c r="F140" s="52"/>
      <c r="G140" s="19"/>
      <c r="H140" s="19"/>
      <c r="I140" s="17">
        <f t="shared" si="1"/>
        <v>0</v>
      </c>
      <c r="J140" s="52"/>
      <c r="K140" s="18"/>
      <c r="L140" s="18"/>
      <c r="M140" s="18"/>
      <c r="N140" s="18"/>
      <c r="O140" s="18"/>
      <c r="P140" s="24"/>
      <c r="Q140" s="18"/>
      <c r="R140" s="52"/>
      <c r="S140" s="18"/>
      <c r="T140" s="18"/>
    </row>
    <row r="141" spans="1:20">
      <c r="A141" s="4">
        <v>137</v>
      </c>
      <c r="B141" s="17"/>
      <c r="C141" s="18"/>
      <c r="D141" s="52"/>
      <c r="E141" s="19"/>
      <c r="F141" s="52"/>
      <c r="G141" s="19"/>
      <c r="H141" s="19"/>
      <c r="I141" s="17">
        <f t="shared" si="1"/>
        <v>0</v>
      </c>
      <c r="J141" s="52"/>
      <c r="K141" s="18"/>
      <c r="L141" s="18"/>
      <c r="M141" s="18"/>
      <c r="N141" s="18"/>
      <c r="O141" s="18"/>
      <c r="P141" s="24"/>
      <c r="Q141" s="18"/>
      <c r="R141" s="52"/>
      <c r="S141" s="18"/>
      <c r="T141" s="18"/>
    </row>
    <row r="142" spans="1:20">
      <c r="A142" s="4">
        <v>138</v>
      </c>
      <c r="B142" s="17"/>
      <c r="C142" s="18"/>
      <c r="D142" s="52"/>
      <c r="E142" s="19"/>
      <c r="F142" s="52"/>
      <c r="G142" s="19"/>
      <c r="H142" s="19"/>
      <c r="I142" s="17">
        <f t="shared" si="1"/>
        <v>0</v>
      </c>
      <c r="J142" s="52"/>
      <c r="K142" s="18"/>
      <c r="L142" s="18"/>
      <c r="M142" s="18"/>
      <c r="N142" s="18"/>
      <c r="O142" s="18"/>
      <c r="P142" s="24"/>
      <c r="Q142" s="18"/>
      <c r="R142" s="52"/>
      <c r="S142" s="18"/>
      <c r="T142" s="18"/>
    </row>
    <row r="143" spans="1:20">
      <c r="A143" s="4">
        <v>139</v>
      </c>
      <c r="B143" s="17"/>
      <c r="C143" s="18"/>
      <c r="D143" s="52"/>
      <c r="E143" s="19"/>
      <c r="F143" s="52"/>
      <c r="G143" s="19"/>
      <c r="H143" s="19"/>
      <c r="I143" s="17">
        <f t="shared" si="1"/>
        <v>0</v>
      </c>
      <c r="J143" s="52"/>
      <c r="K143" s="18"/>
      <c r="L143" s="18"/>
      <c r="M143" s="18"/>
      <c r="N143" s="18"/>
      <c r="O143" s="18"/>
      <c r="P143" s="24"/>
      <c r="Q143" s="18"/>
      <c r="R143" s="52"/>
      <c r="S143" s="18"/>
      <c r="T143" s="18"/>
    </row>
    <row r="144" spans="1:20">
      <c r="A144" s="4">
        <v>140</v>
      </c>
      <c r="B144" s="17"/>
      <c r="C144" s="18"/>
      <c r="D144" s="52"/>
      <c r="E144" s="19"/>
      <c r="F144" s="52"/>
      <c r="G144" s="19"/>
      <c r="H144" s="19"/>
      <c r="I144" s="17">
        <f t="shared" si="1"/>
        <v>0</v>
      </c>
      <c r="J144" s="52"/>
      <c r="K144" s="18"/>
      <c r="L144" s="18"/>
      <c r="M144" s="18"/>
      <c r="N144" s="18"/>
      <c r="O144" s="18"/>
      <c r="P144" s="24"/>
      <c r="Q144" s="18"/>
      <c r="R144" s="52"/>
      <c r="S144" s="18"/>
      <c r="T144" s="18"/>
    </row>
    <row r="145" spans="1:20">
      <c r="A145" s="4">
        <v>141</v>
      </c>
      <c r="B145" s="17"/>
      <c r="C145" s="18"/>
      <c r="D145" s="52"/>
      <c r="E145" s="19"/>
      <c r="F145" s="52"/>
      <c r="G145" s="19"/>
      <c r="H145" s="19"/>
      <c r="I145" s="17">
        <f t="shared" si="1"/>
        <v>0</v>
      </c>
      <c r="J145" s="52"/>
      <c r="K145" s="18"/>
      <c r="L145" s="18"/>
      <c r="M145" s="18"/>
      <c r="N145" s="18"/>
      <c r="O145" s="18"/>
      <c r="P145" s="24"/>
      <c r="Q145" s="18"/>
      <c r="R145" s="52"/>
      <c r="S145" s="18"/>
      <c r="T145" s="18"/>
    </row>
    <row r="146" spans="1:20">
      <c r="A146" s="4">
        <v>142</v>
      </c>
      <c r="B146" s="17"/>
      <c r="C146" s="18"/>
      <c r="D146" s="52"/>
      <c r="E146" s="19"/>
      <c r="F146" s="52"/>
      <c r="G146" s="19"/>
      <c r="H146" s="19"/>
      <c r="I146" s="17">
        <f t="shared" si="1"/>
        <v>0</v>
      </c>
      <c r="J146" s="52"/>
      <c r="K146" s="18"/>
      <c r="L146" s="18"/>
      <c r="M146" s="18"/>
      <c r="N146" s="18"/>
      <c r="O146" s="18"/>
      <c r="P146" s="24"/>
      <c r="Q146" s="18"/>
      <c r="R146" s="52"/>
      <c r="S146" s="18"/>
      <c r="T146" s="18"/>
    </row>
    <row r="147" spans="1:20">
      <c r="A147" s="4">
        <v>143</v>
      </c>
      <c r="B147" s="17"/>
      <c r="C147" s="18"/>
      <c r="D147" s="52"/>
      <c r="E147" s="19"/>
      <c r="F147" s="52"/>
      <c r="G147" s="19"/>
      <c r="H147" s="19"/>
      <c r="I147" s="17">
        <f t="shared" si="1"/>
        <v>0</v>
      </c>
      <c r="J147" s="52"/>
      <c r="K147" s="18"/>
      <c r="L147" s="18"/>
      <c r="M147" s="18"/>
      <c r="N147" s="18"/>
      <c r="O147" s="18"/>
      <c r="P147" s="24"/>
      <c r="Q147" s="18"/>
      <c r="R147" s="52"/>
      <c r="S147" s="18"/>
      <c r="T147" s="18"/>
    </row>
    <row r="148" spans="1:20">
      <c r="A148" s="4">
        <v>144</v>
      </c>
      <c r="B148" s="17"/>
      <c r="C148" s="18"/>
      <c r="D148" s="52"/>
      <c r="E148" s="19"/>
      <c r="F148" s="52"/>
      <c r="G148" s="19"/>
      <c r="H148" s="19"/>
      <c r="I148" s="17">
        <f t="shared" si="1"/>
        <v>0</v>
      </c>
      <c r="J148" s="52"/>
      <c r="K148" s="18"/>
      <c r="L148" s="18"/>
      <c r="M148" s="18"/>
      <c r="N148" s="18"/>
      <c r="O148" s="18"/>
      <c r="P148" s="24"/>
      <c r="Q148" s="18"/>
      <c r="R148" s="52"/>
      <c r="S148" s="18"/>
      <c r="T148" s="18"/>
    </row>
    <row r="149" spans="1:20">
      <c r="A149" s="4">
        <v>145</v>
      </c>
      <c r="B149" s="17"/>
      <c r="C149" s="18"/>
      <c r="D149" s="52"/>
      <c r="E149" s="19"/>
      <c r="F149" s="52"/>
      <c r="G149" s="19"/>
      <c r="H149" s="19"/>
      <c r="I149" s="17">
        <f t="shared" si="1"/>
        <v>0</v>
      </c>
      <c r="J149" s="52"/>
      <c r="K149" s="18"/>
      <c r="L149" s="18"/>
      <c r="M149" s="18"/>
      <c r="N149" s="18"/>
      <c r="O149" s="18"/>
      <c r="P149" s="24"/>
      <c r="Q149" s="18"/>
      <c r="R149" s="52"/>
      <c r="S149" s="18"/>
      <c r="T149" s="18"/>
    </row>
    <row r="150" spans="1:20">
      <c r="A150" s="4">
        <v>146</v>
      </c>
      <c r="B150" s="17"/>
      <c r="C150" s="18"/>
      <c r="D150" s="52"/>
      <c r="E150" s="19"/>
      <c r="F150" s="52"/>
      <c r="G150" s="19"/>
      <c r="H150" s="19"/>
      <c r="I150" s="17">
        <f t="shared" si="1"/>
        <v>0</v>
      </c>
      <c r="J150" s="52"/>
      <c r="K150" s="18"/>
      <c r="L150" s="18"/>
      <c r="M150" s="18"/>
      <c r="N150" s="18"/>
      <c r="O150" s="18"/>
      <c r="P150" s="24"/>
      <c r="Q150" s="18"/>
      <c r="R150" s="52"/>
      <c r="S150" s="18"/>
      <c r="T150" s="18"/>
    </row>
    <row r="151" spans="1:20">
      <c r="A151" s="4">
        <v>147</v>
      </c>
      <c r="B151" s="17"/>
      <c r="C151" s="18"/>
      <c r="D151" s="52"/>
      <c r="E151" s="19"/>
      <c r="F151" s="52"/>
      <c r="G151" s="19"/>
      <c r="H151" s="19"/>
      <c r="I151" s="17">
        <f t="shared" si="1"/>
        <v>0</v>
      </c>
      <c r="J151" s="52"/>
      <c r="K151" s="18"/>
      <c r="L151" s="18"/>
      <c r="M151" s="18"/>
      <c r="N151" s="18"/>
      <c r="O151" s="18"/>
      <c r="P151" s="24"/>
      <c r="Q151" s="18"/>
      <c r="R151" s="52"/>
      <c r="S151" s="18"/>
      <c r="T151" s="18"/>
    </row>
    <row r="152" spans="1:20">
      <c r="A152" s="4">
        <v>148</v>
      </c>
      <c r="B152" s="17"/>
      <c r="C152" s="18"/>
      <c r="D152" s="52"/>
      <c r="E152" s="19"/>
      <c r="F152" s="52"/>
      <c r="G152" s="19"/>
      <c r="H152" s="19"/>
      <c r="I152" s="17">
        <f t="shared" si="1"/>
        <v>0</v>
      </c>
      <c r="J152" s="52"/>
      <c r="K152" s="18"/>
      <c r="L152" s="18"/>
      <c r="M152" s="18"/>
      <c r="N152" s="18"/>
      <c r="O152" s="18"/>
      <c r="P152" s="24"/>
      <c r="Q152" s="18"/>
      <c r="R152" s="52"/>
      <c r="S152" s="18"/>
      <c r="T152" s="18"/>
    </row>
    <row r="153" spans="1:20">
      <c r="A153" s="4">
        <v>149</v>
      </c>
      <c r="B153" s="17"/>
      <c r="C153" s="18"/>
      <c r="D153" s="52"/>
      <c r="E153" s="19"/>
      <c r="F153" s="52"/>
      <c r="G153" s="19"/>
      <c r="H153" s="19"/>
      <c r="I153" s="17">
        <f t="shared" si="1"/>
        <v>0</v>
      </c>
      <c r="J153" s="52"/>
      <c r="K153" s="18"/>
      <c r="L153" s="18"/>
      <c r="M153" s="18"/>
      <c r="N153" s="18"/>
      <c r="O153" s="18"/>
      <c r="P153" s="24"/>
      <c r="Q153" s="18"/>
      <c r="R153" s="52"/>
      <c r="S153" s="18"/>
      <c r="T153" s="18"/>
    </row>
    <row r="154" spans="1:20">
      <c r="A154" s="4">
        <v>150</v>
      </c>
      <c r="B154" s="17"/>
      <c r="C154" s="18"/>
      <c r="D154" s="52"/>
      <c r="E154" s="19"/>
      <c r="F154" s="52"/>
      <c r="G154" s="19"/>
      <c r="H154" s="19"/>
      <c r="I154" s="17">
        <f t="shared" si="1"/>
        <v>0</v>
      </c>
      <c r="J154" s="52"/>
      <c r="K154" s="18"/>
      <c r="L154" s="18"/>
      <c r="M154" s="18"/>
      <c r="N154" s="18"/>
      <c r="O154" s="18"/>
      <c r="P154" s="24"/>
      <c r="Q154" s="18"/>
      <c r="R154" s="52"/>
      <c r="S154" s="18"/>
      <c r="T154" s="18"/>
    </row>
    <row r="155" spans="1:20">
      <c r="A155" s="4">
        <v>151</v>
      </c>
      <c r="B155" s="17"/>
      <c r="C155" s="18"/>
      <c r="D155" s="52"/>
      <c r="E155" s="19"/>
      <c r="F155" s="52"/>
      <c r="G155" s="19"/>
      <c r="H155" s="19"/>
      <c r="I155" s="17">
        <f t="shared" si="1"/>
        <v>0</v>
      </c>
      <c r="J155" s="52"/>
      <c r="K155" s="18"/>
      <c r="L155" s="18"/>
      <c r="M155" s="18"/>
      <c r="N155" s="18"/>
      <c r="O155" s="18"/>
      <c r="P155" s="24"/>
      <c r="Q155" s="18"/>
      <c r="R155" s="52"/>
      <c r="S155" s="18"/>
      <c r="T155" s="18"/>
    </row>
    <row r="156" spans="1:20">
      <c r="A156" s="4">
        <v>152</v>
      </c>
      <c r="B156" s="17"/>
      <c r="C156" s="18"/>
      <c r="D156" s="52"/>
      <c r="E156" s="19"/>
      <c r="F156" s="52"/>
      <c r="G156" s="19"/>
      <c r="H156" s="19"/>
      <c r="I156" s="17">
        <f t="shared" si="1"/>
        <v>0</v>
      </c>
      <c r="J156" s="52"/>
      <c r="K156" s="18"/>
      <c r="L156" s="18"/>
      <c r="M156" s="18"/>
      <c r="N156" s="18"/>
      <c r="O156" s="18"/>
      <c r="P156" s="24"/>
      <c r="Q156" s="18"/>
      <c r="R156" s="52"/>
      <c r="S156" s="18"/>
      <c r="T156" s="18"/>
    </row>
    <row r="157" spans="1:20">
      <c r="A157" s="4">
        <v>153</v>
      </c>
      <c r="B157" s="17"/>
      <c r="C157" s="18"/>
      <c r="D157" s="52"/>
      <c r="E157" s="19"/>
      <c r="F157" s="52"/>
      <c r="G157" s="19"/>
      <c r="H157" s="19"/>
      <c r="I157" s="17">
        <f t="shared" si="1"/>
        <v>0</v>
      </c>
      <c r="J157" s="52"/>
      <c r="K157" s="18"/>
      <c r="L157" s="18"/>
      <c r="M157" s="18"/>
      <c r="N157" s="18"/>
      <c r="O157" s="18"/>
      <c r="P157" s="24"/>
      <c r="Q157" s="18"/>
      <c r="R157" s="52"/>
      <c r="S157" s="18"/>
      <c r="T157" s="18"/>
    </row>
    <row r="158" spans="1:20">
      <c r="A158" s="4">
        <v>154</v>
      </c>
      <c r="B158" s="17"/>
      <c r="C158" s="18"/>
      <c r="D158" s="52"/>
      <c r="E158" s="19"/>
      <c r="F158" s="52"/>
      <c r="G158" s="19"/>
      <c r="H158" s="19"/>
      <c r="I158" s="17">
        <f t="shared" si="1"/>
        <v>0</v>
      </c>
      <c r="J158" s="52"/>
      <c r="K158" s="18"/>
      <c r="L158" s="18"/>
      <c r="M158" s="18"/>
      <c r="N158" s="18"/>
      <c r="O158" s="18"/>
      <c r="P158" s="24"/>
      <c r="Q158" s="18"/>
      <c r="R158" s="52"/>
      <c r="S158" s="18"/>
      <c r="T158" s="18"/>
    </row>
    <row r="159" spans="1:20">
      <c r="A159" s="4">
        <v>155</v>
      </c>
      <c r="B159" s="17"/>
      <c r="C159" s="18"/>
      <c r="D159" s="52"/>
      <c r="E159" s="19"/>
      <c r="F159" s="52"/>
      <c r="G159" s="19"/>
      <c r="H159" s="19"/>
      <c r="I159" s="17">
        <f t="shared" si="1"/>
        <v>0</v>
      </c>
      <c r="J159" s="52"/>
      <c r="K159" s="18"/>
      <c r="L159" s="18"/>
      <c r="M159" s="18"/>
      <c r="N159" s="18"/>
      <c r="O159" s="18"/>
      <c r="P159" s="24"/>
      <c r="Q159" s="18"/>
      <c r="R159" s="52"/>
      <c r="S159" s="18"/>
      <c r="T159" s="18"/>
    </row>
    <row r="160" spans="1:20">
      <c r="A160" s="4">
        <v>156</v>
      </c>
      <c r="B160" s="17"/>
      <c r="C160" s="18"/>
      <c r="D160" s="52"/>
      <c r="E160" s="19"/>
      <c r="F160" s="52"/>
      <c r="G160" s="19"/>
      <c r="H160" s="19"/>
      <c r="I160" s="17">
        <f t="shared" si="1"/>
        <v>0</v>
      </c>
      <c r="J160" s="52"/>
      <c r="K160" s="18"/>
      <c r="L160" s="18"/>
      <c r="M160" s="18"/>
      <c r="N160" s="18"/>
      <c r="O160" s="18"/>
      <c r="P160" s="24"/>
      <c r="Q160" s="18"/>
      <c r="R160" s="52"/>
      <c r="S160" s="18"/>
      <c r="T160" s="18"/>
    </row>
    <row r="161" spans="1:20">
      <c r="A161" s="4">
        <v>157</v>
      </c>
      <c r="B161" s="17"/>
      <c r="C161" s="18"/>
      <c r="D161" s="52"/>
      <c r="E161" s="19"/>
      <c r="F161" s="52"/>
      <c r="G161" s="19"/>
      <c r="H161" s="19"/>
      <c r="I161" s="17">
        <f t="shared" si="1"/>
        <v>0</v>
      </c>
      <c r="J161" s="52"/>
      <c r="K161" s="18"/>
      <c r="L161" s="18"/>
      <c r="M161" s="18"/>
      <c r="N161" s="18"/>
      <c r="O161" s="18"/>
      <c r="P161" s="24"/>
      <c r="Q161" s="18"/>
      <c r="R161" s="52"/>
      <c r="S161" s="18"/>
      <c r="T161" s="18"/>
    </row>
    <row r="162" spans="1:20">
      <c r="A162" s="4">
        <v>158</v>
      </c>
      <c r="B162" s="17"/>
      <c r="C162" s="18"/>
      <c r="D162" s="52"/>
      <c r="E162" s="19"/>
      <c r="F162" s="52"/>
      <c r="G162" s="19"/>
      <c r="H162" s="19"/>
      <c r="I162" s="17">
        <f t="shared" si="1"/>
        <v>0</v>
      </c>
      <c r="J162" s="52"/>
      <c r="K162" s="18"/>
      <c r="L162" s="18"/>
      <c r="M162" s="18"/>
      <c r="N162" s="18"/>
      <c r="O162" s="18"/>
      <c r="P162" s="24"/>
      <c r="Q162" s="18"/>
      <c r="R162" s="52"/>
      <c r="S162" s="18"/>
      <c r="T162" s="18"/>
    </row>
    <row r="163" spans="1:20">
      <c r="A163" s="4">
        <v>159</v>
      </c>
      <c r="B163" s="17"/>
      <c r="C163" s="18"/>
      <c r="D163" s="52"/>
      <c r="E163" s="19"/>
      <c r="F163" s="52"/>
      <c r="G163" s="19"/>
      <c r="H163" s="19"/>
      <c r="I163" s="17">
        <f t="shared" si="1"/>
        <v>0</v>
      </c>
      <c r="J163" s="52"/>
      <c r="K163" s="18"/>
      <c r="L163" s="18"/>
      <c r="M163" s="18"/>
      <c r="N163" s="18"/>
      <c r="O163" s="18"/>
      <c r="P163" s="24"/>
      <c r="Q163" s="18"/>
      <c r="R163" s="52"/>
      <c r="S163" s="18"/>
      <c r="T163" s="18"/>
    </row>
    <row r="164" spans="1:20">
      <c r="A164" s="4">
        <v>160</v>
      </c>
      <c r="B164" s="17"/>
      <c r="C164" s="18"/>
      <c r="D164" s="52"/>
      <c r="E164" s="19"/>
      <c r="F164" s="52"/>
      <c r="G164" s="19"/>
      <c r="H164" s="19"/>
      <c r="I164" s="17">
        <f t="shared" si="1"/>
        <v>0</v>
      </c>
      <c r="J164" s="52"/>
      <c r="K164" s="18"/>
      <c r="L164" s="18"/>
      <c r="M164" s="18"/>
      <c r="N164" s="18"/>
      <c r="O164" s="18"/>
      <c r="P164" s="24"/>
      <c r="Q164" s="18"/>
      <c r="R164" s="52"/>
      <c r="S164" s="18"/>
      <c r="T164" s="18"/>
    </row>
    <row r="165" spans="1:20">
      <c r="A165" s="21" t="s">
        <v>11</v>
      </c>
      <c r="B165" s="41"/>
      <c r="C165" s="21">
        <f>COUNTIFS(C5:C164,"*")</f>
        <v>48</v>
      </c>
      <c r="D165" s="83"/>
      <c r="E165" s="13"/>
      <c r="F165" s="83"/>
      <c r="G165" s="21">
        <f>SUM(G5:G164)</f>
        <v>878</v>
      </c>
      <c r="H165" s="21">
        <f>SUM(H5:H164)</f>
        <v>1091</v>
      </c>
      <c r="I165" s="21">
        <f>SUM(I5:I164)</f>
        <v>1969</v>
      </c>
      <c r="J165" s="83"/>
      <c r="K165" s="21"/>
      <c r="L165" s="21"/>
      <c r="M165" s="89"/>
      <c r="N165" s="21"/>
      <c r="O165" s="89"/>
      <c r="P165" s="14"/>
      <c r="Q165" s="21"/>
      <c r="R165" s="83"/>
      <c r="S165" s="21"/>
      <c r="T165" s="12"/>
    </row>
    <row r="166" spans="1:20">
      <c r="A166" s="46" t="s">
        <v>66</v>
      </c>
      <c r="B166" s="10">
        <f>COUNTIF(B$5:B$164,"Team 1")</f>
        <v>21</v>
      </c>
      <c r="C166" s="46" t="s">
        <v>29</v>
      </c>
      <c r="D166" s="10">
        <f>COUNTIF(D5:D164,"Anganwadi")</f>
        <v>18</v>
      </c>
    </row>
    <row r="167" spans="1:20">
      <c r="A167" s="46" t="s">
        <v>67</v>
      </c>
      <c r="B167" s="10">
        <f>COUNTIF(B$6:B$164,"Team 2")</f>
        <v>27</v>
      </c>
      <c r="C167" s="46" t="s">
        <v>27</v>
      </c>
      <c r="D167" s="10">
        <f>COUNTIF(D5:D164,"School")</f>
        <v>30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7" t="s">
        <v>522</v>
      </c>
      <c r="B1" s="247"/>
      <c r="C1" s="247"/>
      <c r="D1" s="248"/>
      <c r="E1" s="248"/>
      <c r="F1" s="248"/>
      <c r="G1" s="248"/>
      <c r="H1" s="248"/>
      <c r="I1" s="248"/>
      <c r="J1" s="248"/>
      <c r="K1" s="248"/>
      <c r="L1" s="248"/>
      <c r="M1" s="248"/>
      <c r="N1" s="248"/>
      <c r="O1" s="248"/>
      <c r="P1" s="248"/>
      <c r="Q1" s="248"/>
      <c r="R1" s="248"/>
      <c r="S1" s="248"/>
    </row>
    <row r="2" spans="1:20">
      <c r="A2" s="251" t="s">
        <v>63</v>
      </c>
      <c r="B2" s="252"/>
      <c r="C2" s="252"/>
      <c r="D2" s="25">
        <v>43525</v>
      </c>
      <c r="E2" s="22"/>
      <c r="F2" s="22"/>
      <c r="G2" s="22"/>
      <c r="H2" s="22"/>
      <c r="I2" s="22"/>
      <c r="J2" s="22"/>
      <c r="K2" s="22"/>
      <c r="L2" s="22"/>
      <c r="M2" s="22"/>
      <c r="N2" s="22"/>
      <c r="O2" s="22"/>
      <c r="P2" s="22"/>
      <c r="Q2" s="22"/>
      <c r="R2" s="22"/>
      <c r="S2" s="22"/>
    </row>
    <row r="3" spans="1:20" ht="24" customHeight="1">
      <c r="A3" s="246" t="s">
        <v>14</v>
      </c>
      <c r="B3" s="249" t="s">
        <v>65</v>
      </c>
      <c r="C3" s="245" t="s">
        <v>7</v>
      </c>
      <c r="D3" s="245" t="s">
        <v>59</v>
      </c>
      <c r="E3" s="245" t="s">
        <v>16</v>
      </c>
      <c r="F3" s="253" t="s">
        <v>17</v>
      </c>
      <c r="G3" s="245" t="s">
        <v>8</v>
      </c>
      <c r="H3" s="245"/>
      <c r="I3" s="245"/>
      <c r="J3" s="245" t="s">
        <v>35</v>
      </c>
      <c r="K3" s="249" t="s">
        <v>37</v>
      </c>
      <c r="L3" s="249" t="s">
        <v>54</v>
      </c>
      <c r="M3" s="249" t="s">
        <v>55</v>
      </c>
      <c r="N3" s="249" t="s">
        <v>38</v>
      </c>
      <c r="O3" s="249" t="s">
        <v>39</v>
      </c>
      <c r="P3" s="246" t="s">
        <v>58</v>
      </c>
      <c r="Q3" s="245" t="s">
        <v>56</v>
      </c>
      <c r="R3" s="245" t="s">
        <v>36</v>
      </c>
      <c r="S3" s="245" t="s">
        <v>57</v>
      </c>
      <c r="T3" s="245" t="s">
        <v>13</v>
      </c>
    </row>
    <row r="4" spans="1:20" ht="25.5" customHeight="1">
      <c r="A4" s="246"/>
      <c r="B4" s="254"/>
      <c r="C4" s="245"/>
      <c r="D4" s="245"/>
      <c r="E4" s="245"/>
      <c r="F4" s="253"/>
      <c r="G4" s="23" t="s">
        <v>9</v>
      </c>
      <c r="H4" s="23" t="s">
        <v>10</v>
      </c>
      <c r="I4" s="23" t="s">
        <v>11</v>
      </c>
      <c r="J4" s="245"/>
      <c r="K4" s="250"/>
      <c r="L4" s="250"/>
      <c r="M4" s="250"/>
      <c r="N4" s="250"/>
      <c r="O4" s="250"/>
      <c r="P4" s="246"/>
      <c r="Q4" s="246"/>
      <c r="R4" s="245"/>
      <c r="S4" s="245"/>
      <c r="T4" s="245"/>
    </row>
    <row r="5" spans="1:20">
      <c r="A5" s="4">
        <v>1</v>
      </c>
      <c r="B5" s="17" t="s">
        <v>66</v>
      </c>
      <c r="C5" s="80" t="s">
        <v>475</v>
      </c>
      <c r="D5" s="80" t="s">
        <v>27</v>
      </c>
      <c r="E5" s="19"/>
      <c r="F5" s="80" t="s">
        <v>184</v>
      </c>
      <c r="G5" s="192">
        <v>49</v>
      </c>
      <c r="H5" s="192">
        <v>65</v>
      </c>
      <c r="I5" s="17">
        <f>+G5+H5</f>
        <v>114</v>
      </c>
      <c r="J5" s="98"/>
      <c r="K5" s="59"/>
      <c r="L5" s="59"/>
      <c r="M5" s="64"/>
      <c r="N5" s="59"/>
      <c r="O5" s="93"/>
      <c r="P5" s="95">
        <v>43525</v>
      </c>
      <c r="Q5" s="79" t="s">
        <v>78</v>
      </c>
      <c r="R5" s="52" t="s">
        <v>97</v>
      </c>
      <c r="S5" s="52" t="s">
        <v>113</v>
      </c>
      <c r="T5" s="18"/>
    </row>
    <row r="6" spans="1:20">
      <c r="A6" s="4">
        <v>2</v>
      </c>
      <c r="B6" s="17" t="s">
        <v>66</v>
      </c>
      <c r="C6" s="80" t="s">
        <v>476</v>
      </c>
      <c r="D6" s="80" t="s">
        <v>27</v>
      </c>
      <c r="E6" s="19"/>
      <c r="F6" s="80" t="s">
        <v>184</v>
      </c>
      <c r="G6" s="52">
        <v>120</v>
      </c>
      <c r="H6" s="52">
        <v>98</v>
      </c>
      <c r="I6" s="17">
        <f>+G6+H6</f>
        <v>218</v>
      </c>
      <c r="J6" s="97"/>
      <c r="K6" s="59"/>
      <c r="L6" s="59"/>
      <c r="M6" s="64"/>
      <c r="N6" s="59"/>
      <c r="O6" s="93"/>
      <c r="P6" s="95" t="s">
        <v>128</v>
      </c>
      <c r="Q6" s="79" t="s">
        <v>91</v>
      </c>
      <c r="R6" s="52" t="s">
        <v>98</v>
      </c>
      <c r="S6" s="52" t="s">
        <v>113</v>
      </c>
      <c r="T6" s="18"/>
    </row>
    <row r="7" spans="1:20">
      <c r="A7" s="4">
        <v>3</v>
      </c>
      <c r="B7" s="17" t="s">
        <v>66</v>
      </c>
      <c r="C7" s="80" t="s">
        <v>477</v>
      </c>
      <c r="D7" s="80" t="s">
        <v>27</v>
      </c>
      <c r="E7" s="19"/>
      <c r="F7" s="80" t="s">
        <v>184</v>
      </c>
      <c r="G7" s="52">
        <v>110</v>
      </c>
      <c r="H7" s="52">
        <v>112</v>
      </c>
      <c r="I7" s="17">
        <f t="shared" ref="I7:I70" si="0">+G7+H7</f>
        <v>222</v>
      </c>
      <c r="J7" s="82"/>
      <c r="K7" s="59"/>
      <c r="L7" s="59"/>
      <c r="M7" s="64"/>
      <c r="N7" s="59"/>
      <c r="O7" s="93"/>
      <c r="P7" s="95">
        <v>43532</v>
      </c>
      <c r="Q7" s="79" t="s">
        <v>78</v>
      </c>
      <c r="R7" s="52" t="s">
        <v>96</v>
      </c>
      <c r="S7" s="52" t="s">
        <v>113</v>
      </c>
      <c r="T7" s="18"/>
    </row>
    <row r="8" spans="1:20">
      <c r="A8" s="4">
        <v>4</v>
      </c>
      <c r="B8" s="17" t="s">
        <v>66</v>
      </c>
      <c r="C8" s="80" t="s">
        <v>478</v>
      </c>
      <c r="D8" s="80" t="s">
        <v>27</v>
      </c>
      <c r="E8" s="19"/>
      <c r="F8" s="80" t="s">
        <v>184</v>
      </c>
      <c r="G8" s="52">
        <v>65</v>
      </c>
      <c r="H8" s="52">
        <v>68</v>
      </c>
      <c r="I8" s="17">
        <f t="shared" si="0"/>
        <v>133</v>
      </c>
      <c r="J8" s="96"/>
      <c r="K8" s="59"/>
      <c r="L8" s="59"/>
      <c r="M8" s="64"/>
      <c r="N8" s="59"/>
      <c r="O8" s="93"/>
      <c r="P8" s="95">
        <v>43533</v>
      </c>
      <c r="Q8" s="79" t="s">
        <v>92</v>
      </c>
      <c r="R8" s="52" t="s">
        <v>99</v>
      </c>
      <c r="S8" s="52" t="s">
        <v>113</v>
      </c>
      <c r="T8" s="18"/>
    </row>
    <row r="9" spans="1:20">
      <c r="A9" s="4">
        <v>5</v>
      </c>
      <c r="B9" s="17" t="s">
        <v>66</v>
      </c>
      <c r="C9" s="80" t="s">
        <v>479</v>
      </c>
      <c r="D9" s="80" t="s">
        <v>27</v>
      </c>
      <c r="E9" s="19"/>
      <c r="F9" s="80" t="s">
        <v>184</v>
      </c>
      <c r="G9" s="52">
        <v>45</v>
      </c>
      <c r="H9" s="52">
        <v>48</v>
      </c>
      <c r="I9" s="17">
        <f t="shared" si="0"/>
        <v>93</v>
      </c>
      <c r="J9" s="97"/>
      <c r="K9" s="59"/>
      <c r="L9" s="59"/>
      <c r="M9" s="64"/>
      <c r="N9" s="59"/>
      <c r="O9" s="93"/>
      <c r="P9" s="95">
        <v>43535</v>
      </c>
      <c r="Q9" s="79" t="s">
        <v>79</v>
      </c>
      <c r="R9" s="52" t="s">
        <v>87</v>
      </c>
      <c r="S9" s="52" t="s">
        <v>113</v>
      </c>
      <c r="T9" s="18"/>
    </row>
    <row r="10" spans="1:20">
      <c r="A10" s="4">
        <v>6</v>
      </c>
      <c r="B10" s="17" t="s">
        <v>66</v>
      </c>
      <c r="C10" s="80" t="s">
        <v>480</v>
      </c>
      <c r="D10" s="80" t="s">
        <v>27</v>
      </c>
      <c r="E10" s="19"/>
      <c r="F10" s="80" t="s">
        <v>184</v>
      </c>
      <c r="G10" s="52">
        <v>65</v>
      </c>
      <c r="H10" s="52">
        <v>66</v>
      </c>
      <c r="I10" s="17">
        <f t="shared" si="0"/>
        <v>131</v>
      </c>
      <c r="J10" s="96"/>
      <c r="K10" s="59"/>
      <c r="L10" s="59"/>
      <c r="M10" s="64"/>
      <c r="N10" s="59"/>
      <c r="O10" s="93"/>
      <c r="P10" s="95">
        <v>43536</v>
      </c>
      <c r="Q10" s="79" t="s">
        <v>77</v>
      </c>
      <c r="R10" s="52" t="s">
        <v>87</v>
      </c>
      <c r="S10" s="52" t="s">
        <v>113</v>
      </c>
      <c r="T10" s="18"/>
    </row>
    <row r="11" spans="1:20">
      <c r="A11" s="4">
        <v>7</v>
      </c>
      <c r="B11" s="17" t="s">
        <v>66</v>
      </c>
      <c r="C11" s="80" t="s">
        <v>481</v>
      </c>
      <c r="D11" s="80" t="s">
        <v>27</v>
      </c>
      <c r="E11" s="19"/>
      <c r="F11" s="80" t="s">
        <v>184</v>
      </c>
      <c r="G11" s="52">
        <v>43</v>
      </c>
      <c r="H11" s="52">
        <v>62</v>
      </c>
      <c r="I11" s="17">
        <f t="shared" si="0"/>
        <v>105</v>
      </c>
      <c r="J11" s="97"/>
      <c r="K11" s="59"/>
      <c r="L11" s="59"/>
      <c r="M11" s="64"/>
      <c r="N11" s="59"/>
      <c r="O11" s="93"/>
      <c r="P11" s="95">
        <v>43537</v>
      </c>
      <c r="Q11" s="79" t="s">
        <v>80</v>
      </c>
      <c r="R11" s="52" t="s">
        <v>96</v>
      </c>
      <c r="S11" s="52" t="s">
        <v>113</v>
      </c>
      <c r="T11" s="18"/>
    </row>
    <row r="12" spans="1:20">
      <c r="A12" s="4">
        <v>8</v>
      </c>
      <c r="B12" s="17" t="s">
        <v>66</v>
      </c>
      <c r="C12" s="80" t="s">
        <v>482</v>
      </c>
      <c r="D12" s="80" t="s">
        <v>27</v>
      </c>
      <c r="E12" s="19"/>
      <c r="F12" s="80" t="s">
        <v>184</v>
      </c>
      <c r="G12" s="52">
        <v>26</v>
      </c>
      <c r="H12" s="52">
        <v>25</v>
      </c>
      <c r="I12" s="17">
        <f t="shared" si="0"/>
        <v>51</v>
      </c>
      <c r="J12" s="70"/>
      <c r="K12" s="59"/>
      <c r="L12" s="59"/>
      <c r="M12" s="64"/>
      <c r="N12" s="18"/>
      <c r="O12" s="93"/>
      <c r="P12" s="95">
        <v>43538</v>
      </c>
      <c r="Q12" s="79" t="s">
        <v>91</v>
      </c>
      <c r="R12" s="52" t="s">
        <v>87</v>
      </c>
      <c r="S12" s="52" t="s">
        <v>113</v>
      </c>
      <c r="T12" s="18"/>
    </row>
    <row r="13" spans="1:20">
      <c r="A13" s="4">
        <v>9</v>
      </c>
      <c r="B13" s="17" t="s">
        <v>66</v>
      </c>
      <c r="C13" s="80" t="s">
        <v>483</v>
      </c>
      <c r="D13" s="80" t="s">
        <v>27</v>
      </c>
      <c r="E13" s="19"/>
      <c r="F13" s="80" t="s">
        <v>184</v>
      </c>
      <c r="G13" s="52">
        <v>28</v>
      </c>
      <c r="H13" s="52">
        <v>29</v>
      </c>
      <c r="I13" s="17">
        <f t="shared" si="0"/>
        <v>57</v>
      </c>
      <c r="J13" s="82"/>
      <c r="K13" s="59"/>
      <c r="L13" s="59"/>
      <c r="M13" s="64"/>
      <c r="N13" s="59"/>
      <c r="O13" s="93"/>
      <c r="P13" s="95">
        <v>43539</v>
      </c>
      <c r="Q13" s="79" t="s">
        <v>78</v>
      </c>
      <c r="R13" s="52" t="s">
        <v>97</v>
      </c>
      <c r="S13" s="52" t="s">
        <v>113</v>
      </c>
      <c r="T13" s="18"/>
    </row>
    <row r="14" spans="1:20">
      <c r="A14" s="4">
        <v>10</v>
      </c>
      <c r="B14" s="17" t="s">
        <v>66</v>
      </c>
      <c r="C14" s="80" t="s">
        <v>484</v>
      </c>
      <c r="D14" s="80" t="s">
        <v>27</v>
      </c>
      <c r="E14" s="19"/>
      <c r="F14" s="80" t="s">
        <v>184</v>
      </c>
      <c r="G14" s="52">
        <v>50</v>
      </c>
      <c r="H14" s="52">
        <v>32</v>
      </c>
      <c r="I14" s="17">
        <f t="shared" si="0"/>
        <v>82</v>
      </c>
      <c r="J14" s="18"/>
      <c r="K14" s="59"/>
      <c r="L14" s="59"/>
      <c r="M14" s="64"/>
      <c r="N14" s="65"/>
      <c r="O14" s="59"/>
      <c r="P14" s="95">
        <v>43540</v>
      </c>
      <c r="Q14" s="79" t="s">
        <v>92</v>
      </c>
      <c r="R14" s="52" t="s">
        <v>88</v>
      </c>
      <c r="S14" s="52" t="s">
        <v>113</v>
      </c>
      <c r="T14" s="18"/>
    </row>
    <row r="15" spans="1:20">
      <c r="A15" s="4">
        <v>11</v>
      </c>
      <c r="B15" s="17" t="s">
        <v>66</v>
      </c>
      <c r="C15" s="80" t="s">
        <v>485</v>
      </c>
      <c r="D15" s="80" t="s">
        <v>27</v>
      </c>
      <c r="E15" s="19"/>
      <c r="F15" s="80" t="s">
        <v>184</v>
      </c>
      <c r="G15" s="52">
        <v>54</v>
      </c>
      <c r="H15" s="52">
        <v>28</v>
      </c>
      <c r="I15" s="17">
        <f t="shared" si="0"/>
        <v>82</v>
      </c>
      <c r="J15" s="18"/>
      <c r="K15" s="59"/>
      <c r="L15" s="59"/>
      <c r="M15" s="64"/>
      <c r="N15" s="18"/>
      <c r="O15" s="93"/>
      <c r="P15" s="95">
        <v>43542</v>
      </c>
      <c r="Q15" s="79" t="s">
        <v>79</v>
      </c>
      <c r="R15" s="52" t="s">
        <v>82</v>
      </c>
      <c r="S15" s="52" t="s">
        <v>113</v>
      </c>
      <c r="T15" s="18"/>
    </row>
    <row r="16" spans="1:20">
      <c r="A16" s="4">
        <v>12</v>
      </c>
      <c r="B16" s="17" t="s">
        <v>66</v>
      </c>
      <c r="C16" s="80" t="s">
        <v>486</v>
      </c>
      <c r="D16" s="80" t="s">
        <v>27</v>
      </c>
      <c r="E16" s="19"/>
      <c r="F16" s="80" t="s">
        <v>184</v>
      </c>
      <c r="G16" s="52">
        <v>45</v>
      </c>
      <c r="H16" s="52">
        <v>65</v>
      </c>
      <c r="I16" s="17">
        <f t="shared" si="0"/>
        <v>110</v>
      </c>
      <c r="J16" s="56"/>
      <c r="K16" s="59"/>
      <c r="L16" s="59"/>
      <c r="M16" s="64"/>
      <c r="N16" s="18"/>
      <c r="O16" s="94"/>
      <c r="P16" s="95">
        <v>43543</v>
      </c>
      <c r="Q16" s="79" t="s">
        <v>77</v>
      </c>
      <c r="R16" s="52" t="s">
        <v>85</v>
      </c>
      <c r="S16" s="52" t="s">
        <v>113</v>
      </c>
      <c r="T16" s="18"/>
    </row>
    <row r="17" spans="1:20">
      <c r="A17" s="4">
        <v>13</v>
      </c>
      <c r="B17" s="17" t="s">
        <v>66</v>
      </c>
      <c r="C17" s="80" t="s">
        <v>487</v>
      </c>
      <c r="D17" s="80" t="s">
        <v>27</v>
      </c>
      <c r="E17" s="19"/>
      <c r="F17" s="80" t="s">
        <v>184</v>
      </c>
      <c r="G17" s="52">
        <v>20</v>
      </c>
      <c r="H17" s="52">
        <v>29</v>
      </c>
      <c r="I17" s="17">
        <f t="shared" si="0"/>
        <v>49</v>
      </c>
      <c r="J17" s="96"/>
      <c r="K17" s="59"/>
      <c r="L17" s="59"/>
      <c r="M17" s="64"/>
      <c r="N17" s="59"/>
      <c r="O17" s="93"/>
      <c r="P17" s="95" t="s">
        <v>129</v>
      </c>
      <c r="Q17" s="79" t="s">
        <v>92</v>
      </c>
      <c r="R17" s="52" t="s">
        <v>90</v>
      </c>
      <c r="S17" s="52" t="s">
        <v>113</v>
      </c>
      <c r="T17" s="18"/>
    </row>
    <row r="18" spans="1:20">
      <c r="A18" s="4">
        <v>14</v>
      </c>
      <c r="B18" s="17" t="s">
        <v>66</v>
      </c>
      <c r="C18" s="80" t="s">
        <v>488</v>
      </c>
      <c r="D18" s="80" t="s">
        <v>27</v>
      </c>
      <c r="E18" s="19"/>
      <c r="F18" s="80" t="s">
        <v>380</v>
      </c>
      <c r="G18" s="57">
        <v>90</v>
      </c>
      <c r="H18" s="57">
        <v>95</v>
      </c>
      <c r="I18" s="17">
        <f t="shared" si="0"/>
        <v>185</v>
      </c>
      <c r="J18" s="70"/>
      <c r="K18" s="59"/>
      <c r="L18" s="59"/>
      <c r="M18" s="64"/>
      <c r="N18" s="59"/>
      <c r="O18" s="93"/>
      <c r="P18" s="95">
        <v>43549</v>
      </c>
      <c r="Q18" s="79" t="s">
        <v>79</v>
      </c>
      <c r="R18" s="52" t="s">
        <v>82</v>
      </c>
      <c r="S18" s="52" t="s">
        <v>113</v>
      </c>
      <c r="T18" s="18"/>
    </row>
    <row r="19" spans="1:20">
      <c r="A19" s="4">
        <v>15</v>
      </c>
      <c r="B19" s="17" t="s">
        <v>66</v>
      </c>
      <c r="C19" s="80" t="s">
        <v>489</v>
      </c>
      <c r="D19" s="80" t="s">
        <v>27</v>
      </c>
      <c r="E19" s="19"/>
      <c r="F19" s="80" t="s">
        <v>184</v>
      </c>
      <c r="G19" s="192">
        <v>85</v>
      </c>
      <c r="H19" s="192">
        <v>65</v>
      </c>
      <c r="I19" s="17">
        <f t="shared" si="0"/>
        <v>150</v>
      </c>
      <c r="J19" s="70"/>
      <c r="K19" s="59"/>
      <c r="L19" s="59"/>
      <c r="M19" s="64"/>
      <c r="N19" s="59"/>
      <c r="O19" s="93"/>
      <c r="P19" s="95">
        <v>43550</v>
      </c>
      <c r="Q19" s="79" t="s">
        <v>77</v>
      </c>
      <c r="R19" s="52" t="s">
        <v>83</v>
      </c>
      <c r="S19" s="52" t="s">
        <v>113</v>
      </c>
      <c r="T19" s="18"/>
    </row>
    <row r="20" spans="1:20">
      <c r="A20" s="4">
        <v>16</v>
      </c>
      <c r="B20" s="17" t="s">
        <v>66</v>
      </c>
      <c r="C20" s="193" t="s">
        <v>490</v>
      </c>
      <c r="D20" s="80" t="s">
        <v>27</v>
      </c>
      <c r="E20" s="19"/>
      <c r="F20" s="80" t="s">
        <v>184</v>
      </c>
      <c r="G20" s="57">
        <v>15</v>
      </c>
      <c r="H20" s="57">
        <v>30</v>
      </c>
      <c r="I20" s="17">
        <f t="shared" si="0"/>
        <v>45</v>
      </c>
      <c r="J20" s="70"/>
      <c r="K20" s="59"/>
      <c r="L20" s="59"/>
      <c r="M20" s="64"/>
      <c r="N20" s="59"/>
      <c r="O20" s="59"/>
      <c r="P20" s="95">
        <v>43551</v>
      </c>
      <c r="Q20" s="79" t="s">
        <v>80</v>
      </c>
      <c r="R20" s="52" t="s">
        <v>84</v>
      </c>
      <c r="S20" s="52" t="s">
        <v>113</v>
      </c>
      <c r="T20" s="18"/>
    </row>
    <row r="21" spans="1:20">
      <c r="A21" s="4">
        <v>17</v>
      </c>
      <c r="B21" s="17" t="s">
        <v>66</v>
      </c>
      <c r="C21" s="80" t="s">
        <v>491</v>
      </c>
      <c r="D21" s="80" t="s">
        <v>27</v>
      </c>
      <c r="E21" s="19"/>
      <c r="F21" s="80" t="s">
        <v>183</v>
      </c>
      <c r="G21" s="52">
        <v>30</v>
      </c>
      <c r="H21" s="52">
        <v>28</v>
      </c>
      <c r="I21" s="17">
        <f t="shared" si="0"/>
        <v>58</v>
      </c>
      <c r="J21" s="70"/>
      <c r="K21" s="59"/>
      <c r="L21" s="59"/>
      <c r="M21" s="64"/>
      <c r="N21" s="59"/>
      <c r="O21" s="59"/>
      <c r="P21" s="95">
        <v>43552</v>
      </c>
      <c r="Q21" s="79" t="s">
        <v>91</v>
      </c>
      <c r="R21" s="52" t="s">
        <v>97</v>
      </c>
      <c r="S21" s="52" t="s">
        <v>113</v>
      </c>
      <c r="T21" s="18"/>
    </row>
    <row r="22" spans="1:20">
      <c r="A22" s="4">
        <v>18</v>
      </c>
      <c r="B22" s="17" t="s">
        <v>66</v>
      </c>
      <c r="C22" s="80" t="s">
        <v>492</v>
      </c>
      <c r="D22" s="80" t="s">
        <v>27</v>
      </c>
      <c r="E22" s="19"/>
      <c r="F22" s="80" t="s">
        <v>183</v>
      </c>
      <c r="G22" s="52">
        <v>20</v>
      </c>
      <c r="H22" s="52">
        <v>19</v>
      </c>
      <c r="I22" s="17">
        <f t="shared" si="0"/>
        <v>39</v>
      </c>
      <c r="J22" s="70"/>
      <c r="K22" s="59"/>
      <c r="L22" s="59"/>
      <c r="M22" s="64"/>
      <c r="N22" s="59"/>
      <c r="O22" s="59"/>
      <c r="P22" s="95">
        <v>43553</v>
      </c>
      <c r="Q22" s="79" t="s">
        <v>78</v>
      </c>
      <c r="R22" s="52" t="s">
        <v>90</v>
      </c>
      <c r="S22" s="52" t="s">
        <v>113</v>
      </c>
      <c r="T22" s="18"/>
    </row>
    <row r="23" spans="1:20">
      <c r="A23" s="4">
        <v>19</v>
      </c>
      <c r="B23" s="17" t="s">
        <v>67</v>
      </c>
      <c r="C23" s="80" t="s">
        <v>493</v>
      </c>
      <c r="D23" s="80" t="s">
        <v>27</v>
      </c>
      <c r="E23" s="19"/>
      <c r="F23" s="80" t="s">
        <v>183</v>
      </c>
      <c r="G23" s="52">
        <v>20</v>
      </c>
      <c r="H23" s="52">
        <v>23</v>
      </c>
      <c r="I23" s="17">
        <f t="shared" si="0"/>
        <v>43</v>
      </c>
      <c r="J23" s="98"/>
      <c r="K23" s="59"/>
      <c r="L23" s="59"/>
      <c r="M23" s="64"/>
      <c r="N23" s="59"/>
      <c r="O23" s="99"/>
      <c r="P23" s="95">
        <v>43525</v>
      </c>
      <c r="Q23" s="79" t="s">
        <v>78</v>
      </c>
      <c r="R23" s="52" t="s">
        <v>97</v>
      </c>
      <c r="S23" s="52" t="s">
        <v>113</v>
      </c>
      <c r="T23" s="18"/>
    </row>
    <row r="24" spans="1:20">
      <c r="A24" s="4">
        <v>20</v>
      </c>
      <c r="B24" s="17" t="s">
        <v>67</v>
      </c>
      <c r="C24" s="80" t="s">
        <v>494</v>
      </c>
      <c r="D24" s="80" t="s">
        <v>27</v>
      </c>
      <c r="E24" s="19"/>
      <c r="F24" s="80" t="s">
        <v>183</v>
      </c>
      <c r="G24" s="52">
        <v>40</v>
      </c>
      <c r="H24" s="52">
        <v>41</v>
      </c>
      <c r="I24" s="17">
        <f t="shared" si="0"/>
        <v>81</v>
      </c>
      <c r="J24" s="97"/>
      <c r="K24" s="59"/>
      <c r="L24" s="59"/>
      <c r="M24" s="64"/>
      <c r="N24" s="59"/>
      <c r="O24" s="93"/>
      <c r="P24" s="95" t="s">
        <v>128</v>
      </c>
      <c r="Q24" s="79" t="s">
        <v>91</v>
      </c>
      <c r="R24" s="52" t="s">
        <v>100</v>
      </c>
      <c r="S24" s="52" t="s">
        <v>113</v>
      </c>
      <c r="T24" s="18"/>
    </row>
    <row r="25" spans="1:20">
      <c r="A25" s="4">
        <v>21</v>
      </c>
      <c r="B25" s="17" t="s">
        <v>67</v>
      </c>
      <c r="C25" s="80" t="s">
        <v>495</v>
      </c>
      <c r="D25" s="80" t="s">
        <v>27</v>
      </c>
      <c r="E25" s="19"/>
      <c r="F25" s="80" t="s">
        <v>183</v>
      </c>
      <c r="G25" s="52">
        <v>30</v>
      </c>
      <c r="H25" s="52">
        <v>28</v>
      </c>
      <c r="I25" s="17">
        <f t="shared" si="0"/>
        <v>58</v>
      </c>
      <c r="J25" s="96"/>
      <c r="K25" s="59"/>
      <c r="L25" s="59"/>
      <c r="M25" s="64"/>
      <c r="N25" s="65"/>
      <c r="O25" s="59"/>
      <c r="P25" s="95">
        <v>43532</v>
      </c>
      <c r="Q25" s="79" t="s">
        <v>78</v>
      </c>
      <c r="R25" s="52" t="s">
        <v>88</v>
      </c>
      <c r="S25" s="52" t="s">
        <v>113</v>
      </c>
      <c r="T25" s="18"/>
    </row>
    <row r="26" spans="1:20">
      <c r="A26" s="4">
        <v>22</v>
      </c>
      <c r="B26" s="17" t="s">
        <v>67</v>
      </c>
      <c r="C26" s="80" t="s">
        <v>496</v>
      </c>
      <c r="D26" s="80" t="s">
        <v>27</v>
      </c>
      <c r="E26" s="19"/>
      <c r="F26" s="80" t="s">
        <v>183</v>
      </c>
      <c r="G26" s="52">
        <v>40</v>
      </c>
      <c r="H26" s="52">
        <v>41</v>
      </c>
      <c r="I26" s="17">
        <f t="shared" si="0"/>
        <v>81</v>
      </c>
      <c r="J26" s="18"/>
      <c r="K26" s="61"/>
      <c r="L26" s="62"/>
      <c r="M26" s="64"/>
      <c r="N26" s="18"/>
      <c r="O26" s="93"/>
      <c r="P26" s="95">
        <v>43533</v>
      </c>
      <c r="Q26" s="79" t="s">
        <v>92</v>
      </c>
      <c r="R26" s="52" t="s">
        <v>83</v>
      </c>
      <c r="S26" s="52" t="s">
        <v>113</v>
      </c>
      <c r="T26" s="18"/>
    </row>
    <row r="27" spans="1:20">
      <c r="A27" s="4">
        <v>23</v>
      </c>
      <c r="B27" s="17" t="s">
        <v>67</v>
      </c>
      <c r="C27" s="80" t="s">
        <v>497</v>
      </c>
      <c r="D27" s="80" t="s">
        <v>27</v>
      </c>
      <c r="E27" s="19"/>
      <c r="F27" s="80" t="s">
        <v>183</v>
      </c>
      <c r="G27" s="52">
        <v>30</v>
      </c>
      <c r="H27" s="52">
        <v>35</v>
      </c>
      <c r="I27" s="17">
        <f t="shared" si="0"/>
        <v>65</v>
      </c>
      <c r="J27" s="18"/>
      <c r="K27" s="61"/>
      <c r="L27" s="62"/>
      <c r="M27" s="64"/>
      <c r="N27" s="61"/>
      <c r="O27" s="93"/>
      <c r="P27" s="95">
        <v>43535</v>
      </c>
      <c r="Q27" s="79" t="s">
        <v>79</v>
      </c>
      <c r="R27" s="52" t="s">
        <v>88</v>
      </c>
      <c r="S27" s="52" t="s">
        <v>113</v>
      </c>
      <c r="T27" s="18"/>
    </row>
    <row r="28" spans="1:20">
      <c r="A28" s="4">
        <v>24</v>
      </c>
      <c r="B28" s="17" t="s">
        <v>67</v>
      </c>
      <c r="C28" s="80" t="s">
        <v>498</v>
      </c>
      <c r="D28" s="80" t="s">
        <v>27</v>
      </c>
      <c r="E28" s="19"/>
      <c r="F28" s="80" t="s">
        <v>183</v>
      </c>
      <c r="G28" s="52">
        <v>30</v>
      </c>
      <c r="H28" s="52">
        <v>22</v>
      </c>
      <c r="I28" s="17">
        <f t="shared" si="0"/>
        <v>52</v>
      </c>
      <c r="J28" s="70"/>
      <c r="K28" s="59"/>
      <c r="L28" s="59"/>
      <c r="M28" s="64"/>
      <c r="N28" s="65"/>
      <c r="O28" s="59"/>
      <c r="P28" s="95">
        <v>43536</v>
      </c>
      <c r="Q28" s="79" t="s">
        <v>77</v>
      </c>
      <c r="R28" s="52" t="s">
        <v>86</v>
      </c>
      <c r="S28" s="52" t="s">
        <v>113</v>
      </c>
      <c r="T28" s="18"/>
    </row>
    <row r="29" spans="1:20">
      <c r="A29" s="4">
        <v>25</v>
      </c>
      <c r="B29" s="17" t="s">
        <v>67</v>
      </c>
      <c r="C29" s="80" t="s">
        <v>499</v>
      </c>
      <c r="D29" s="80" t="s">
        <v>27</v>
      </c>
      <c r="E29" s="19"/>
      <c r="F29" s="80" t="s">
        <v>183</v>
      </c>
      <c r="G29" s="52">
        <v>30</v>
      </c>
      <c r="H29" s="52">
        <v>21</v>
      </c>
      <c r="I29" s="17">
        <f t="shared" si="0"/>
        <v>51</v>
      </c>
      <c r="J29" s="70"/>
      <c r="K29" s="59"/>
      <c r="L29" s="59"/>
      <c r="M29" s="64"/>
      <c r="N29" s="65"/>
      <c r="O29" s="59"/>
      <c r="P29" s="95">
        <v>43537</v>
      </c>
      <c r="Q29" s="79" t="s">
        <v>80</v>
      </c>
      <c r="R29" s="52" t="s">
        <v>85</v>
      </c>
      <c r="S29" s="52" t="s">
        <v>113</v>
      </c>
      <c r="T29" s="18"/>
    </row>
    <row r="30" spans="1:20">
      <c r="A30" s="4">
        <v>26</v>
      </c>
      <c r="B30" s="17" t="s">
        <v>67</v>
      </c>
      <c r="C30" s="80" t="s">
        <v>500</v>
      </c>
      <c r="D30" s="80" t="s">
        <v>27</v>
      </c>
      <c r="E30" s="19"/>
      <c r="F30" s="80" t="s">
        <v>183</v>
      </c>
      <c r="G30" s="52">
        <v>20</v>
      </c>
      <c r="H30" s="52">
        <v>29</v>
      </c>
      <c r="I30" s="17">
        <f t="shared" si="0"/>
        <v>49</v>
      </c>
      <c r="J30" s="96"/>
      <c r="K30" s="59"/>
      <c r="L30" s="59"/>
      <c r="M30" s="64"/>
      <c r="N30" s="59"/>
      <c r="O30" s="59"/>
      <c r="P30" s="95">
        <v>43538</v>
      </c>
      <c r="Q30" s="79" t="s">
        <v>91</v>
      </c>
      <c r="R30" s="52" t="s">
        <v>87</v>
      </c>
      <c r="S30" s="52" t="s">
        <v>113</v>
      </c>
      <c r="T30" s="18"/>
    </row>
    <row r="31" spans="1:20">
      <c r="A31" s="4">
        <v>27</v>
      </c>
      <c r="B31" s="17" t="s">
        <v>67</v>
      </c>
      <c r="C31" s="80" t="s">
        <v>501</v>
      </c>
      <c r="D31" s="80" t="s">
        <v>29</v>
      </c>
      <c r="E31" s="19"/>
      <c r="F31" s="80"/>
      <c r="G31" s="52">
        <v>25</v>
      </c>
      <c r="H31" s="52">
        <v>25</v>
      </c>
      <c r="I31" s="17">
        <f t="shared" si="0"/>
        <v>50</v>
      </c>
      <c r="J31" s="70"/>
      <c r="K31" s="59"/>
      <c r="L31" s="59"/>
      <c r="M31" s="64"/>
      <c r="N31" s="65"/>
      <c r="O31" s="59"/>
      <c r="P31" s="95">
        <v>43539</v>
      </c>
      <c r="Q31" s="79" t="s">
        <v>78</v>
      </c>
      <c r="R31" s="52" t="s">
        <v>88</v>
      </c>
      <c r="S31" s="52" t="s">
        <v>113</v>
      </c>
      <c r="T31" s="18"/>
    </row>
    <row r="32" spans="1:20">
      <c r="A32" s="4">
        <v>28</v>
      </c>
      <c r="B32" s="17" t="s">
        <v>67</v>
      </c>
      <c r="C32" s="80" t="s">
        <v>502</v>
      </c>
      <c r="D32" s="80" t="s">
        <v>29</v>
      </c>
      <c r="E32" s="19"/>
      <c r="F32" s="80"/>
      <c r="G32" s="52">
        <v>18</v>
      </c>
      <c r="H32" s="52">
        <v>10</v>
      </c>
      <c r="I32" s="17">
        <f t="shared" si="0"/>
        <v>28</v>
      </c>
      <c r="J32" s="82"/>
      <c r="K32" s="59"/>
      <c r="L32" s="59"/>
      <c r="M32" s="64"/>
      <c r="N32" s="59"/>
      <c r="O32" s="59"/>
      <c r="P32" s="95">
        <v>43540</v>
      </c>
      <c r="Q32" s="79" t="s">
        <v>92</v>
      </c>
      <c r="R32" s="52" t="s">
        <v>90</v>
      </c>
      <c r="S32" s="52" t="s">
        <v>113</v>
      </c>
      <c r="T32" s="18"/>
    </row>
    <row r="33" spans="1:20">
      <c r="A33" s="4">
        <v>29</v>
      </c>
      <c r="B33" s="17" t="s">
        <v>67</v>
      </c>
      <c r="C33" s="80" t="s">
        <v>503</v>
      </c>
      <c r="D33" s="80" t="s">
        <v>29</v>
      </c>
      <c r="E33" s="19"/>
      <c r="F33" s="80"/>
      <c r="G33" s="52">
        <v>10</v>
      </c>
      <c r="H33" s="52">
        <v>4</v>
      </c>
      <c r="I33" s="17">
        <f t="shared" si="0"/>
        <v>14</v>
      </c>
      <c r="J33" s="70"/>
      <c r="K33" s="59"/>
      <c r="L33" s="59"/>
      <c r="M33" s="64"/>
      <c r="N33" s="65"/>
      <c r="O33" s="59"/>
      <c r="P33" s="95">
        <v>43542</v>
      </c>
      <c r="Q33" s="79" t="s">
        <v>79</v>
      </c>
      <c r="R33" s="52" t="s">
        <v>84</v>
      </c>
      <c r="S33" s="52" t="s">
        <v>113</v>
      </c>
      <c r="T33" s="18"/>
    </row>
    <row r="34" spans="1:20" ht="18.75">
      <c r="A34" s="4">
        <v>30</v>
      </c>
      <c r="B34" s="17" t="s">
        <v>67</v>
      </c>
      <c r="C34" s="194" t="s">
        <v>504</v>
      </c>
      <c r="D34" s="195" t="s">
        <v>29</v>
      </c>
      <c r="E34" s="119"/>
      <c r="F34" s="194">
        <v>21</v>
      </c>
      <c r="G34" s="194">
        <v>4</v>
      </c>
      <c r="H34" s="194">
        <v>11</v>
      </c>
      <c r="I34" s="17">
        <f t="shared" si="0"/>
        <v>15</v>
      </c>
      <c r="J34" s="18"/>
      <c r="K34" s="59"/>
      <c r="L34" s="59"/>
      <c r="M34" s="64"/>
      <c r="N34" s="59"/>
      <c r="O34" s="59"/>
      <c r="P34" s="95">
        <v>43543</v>
      </c>
      <c r="Q34" s="79" t="s">
        <v>77</v>
      </c>
      <c r="R34" s="52" t="s">
        <v>87</v>
      </c>
      <c r="S34" s="52" t="s">
        <v>113</v>
      </c>
      <c r="T34" s="18"/>
    </row>
    <row r="35" spans="1:20" ht="18.75">
      <c r="A35" s="4">
        <v>31</v>
      </c>
      <c r="B35" s="17" t="s">
        <v>67</v>
      </c>
      <c r="C35" s="194" t="s">
        <v>505</v>
      </c>
      <c r="D35" s="195" t="s">
        <v>29</v>
      </c>
      <c r="E35" s="119"/>
      <c r="F35" s="194">
        <v>18080117201</v>
      </c>
      <c r="G35" s="194">
        <v>18</v>
      </c>
      <c r="H35" s="194">
        <v>12</v>
      </c>
      <c r="I35" s="17">
        <f t="shared" si="0"/>
        <v>30</v>
      </c>
      <c r="J35" s="96"/>
      <c r="K35" s="59"/>
      <c r="L35" s="59"/>
      <c r="M35" s="64"/>
      <c r="N35" s="59"/>
      <c r="O35" s="59"/>
      <c r="P35" s="95" t="s">
        <v>129</v>
      </c>
      <c r="Q35" s="79" t="s">
        <v>92</v>
      </c>
      <c r="R35" s="52" t="s">
        <v>94</v>
      </c>
      <c r="S35" s="52" t="s">
        <v>113</v>
      </c>
      <c r="T35" s="18"/>
    </row>
    <row r="36" spans="1:20" ht="18.75">
      <c r="A36" s="4">
        <v>32</v>
      </c>
      <c r="B36" s="17" t="s">
        <v>67</v>
      </c>
      <c r="C36" s="194" t="s">
        <v>506</v>
      </c>
      <c r="D36" s="195" t="s">
        <v>27</v>
      </c>
      <c r="E36" s="119"/>
      <c r="F36" s="194">
        <v>156</v>
      </c>
      <c r="G36" s="194">
        <v>11</v>
      </c>
      <c r="H36" s="194">
        <v>7</v>
      </c>
      <c r="I36" s="17">
        <f t="shared" si="0"/>
        <v>18</v>
      </c>
      <c r="J36" s="70"/>
      <c r="K36" s="59"/>
      <c r="L36" s="59"/>
      <c r="M36" s="64"/>
      <c r="N36" s="65"/>
      <c r="O36" s="59"/>
      <c r="P36" s="95">
        <v>43549</v>
      </c>
      <c r="Q36" s="79" t="s">
        <v>79</v>
      </c>
      <c r="R36" s="52" t="s">
        <v>87</v>
      </c>
      <c r="S36" s="52" t="s">
        <v>113</v>
      </c>
      <c r="T36" s="18"/>
    </row>
    <row r="37" spans="1:20" ht="18.75">
      <c r="A37" s="4">
        <v>33</v>
      </c>
      <c r="B37" s="17" t="s">
        <v>67</v>
      </c>
      <c r="C37" s="194" t="s">
        <v>507</v>
      </c>
      <c r="D37" s="195" t="s">
        <v>29</v>
      </c>
      <c r="E37" s="119"/>
      <c r="F37" s="194">
        <v>375</v>
      </c>
      <c r="G37" s="194">
        <v>24</v>
      </c>
      <c r="H37" s="194">
        <v>32</v>
      </c>
      <c r="I37" s="17">
        <f t="shared" si="0"/>
        <v>56</v>
      </c>
      <c r="J37" s="70"/>
      <c r="K37" s="59"/>
      <c r="L37" s="59"/>
      <c r="M37" s="64"/>
      <c r="N37" s="65"/>
      <c r="O37" s="59"/>
      <c r="P37" s="95">
        <v>43550</v>
      </c>
      <c r="Q37" s="79" t="s">
        <v>77</v>
      </c>
      <c r="R37" s="52" t="s">
        <v>89</v>
      </c>
      <c r="S37" s="52" t="s">
        <v>113</v>
      </c>
      <c r="T37" s="18"/>
    </row>
    <row r="38" spans="1:20">
      <c r="A38" s="4">
        <v>34</v>
      </c>
      <c r="B38" s="17"/>
      <c r="C38" s="55"/>
      <c r="D38" s="18"/>
      <c r="E38" s="54"/>
      <c r="F38" s="54"/>
      <c r="G38" s="58"/>
      <c r="H38" s="58"/>
      <c r="I38" s="17">
        <f t="shared" si="0"/>
        <v>0</v>
      </c>
      <c r="J38" s="70"/>
      <c r="K38" s="59"/>
      <c r="L38" s="59"/>
      <c r="M38" s="64"/>
      <c r="N38" s="65"/>
      <c r="O38" s="59"/>
      <c r="P38" s="95">
        <v>43551</v>
      </c>
      <c r="Q38" s="79" t="s">
        <v>80</v>
      </c>
      <c r="R38" s="52" t="s">
        <v>87</v>
      </c>
      <c r="S38" s="52" t="s">
        <v>113</v>
      </c>
      <c r="T38" s="18"/>
    </row>
    <row r="39" spans="1:20">
      <c r="A39" s="4">
        <v>35</v>
      </c>
      <c r="B39" s="17"/>
      <c r="C39" s="55"/>
      <c r="D39" s="18"/>
      <c r="E39" s="54"/>
      <c r="F39" s="54"/>
      <c r="G39" s="58"/>
      <c r="H39" s="58"/>
      <c r="I39" s="17">
        <f t="shared" si="0"/>
        <v>0</v>
      </c>
      <c r="J39" s="70"/>
      <c r="K39" s="59"/>
      <c r="L39" s="59"/>
      <c r="M39" s="64"/>
      <c r="N39" s="65"/>
      <c r="O39" s="59"/>
      <c r="P39" s="95"/>
      <c r="Q39" s="79"/>
      <c r="R39" s="52" t="s">
        <v>89</v>
      </c>
      <c r="S39" s="52" t="s">
        <v>113</v>
      </c>
      <c r="T39" s="18"/>
    </row>
    <row r="40" spans="1:20">
      <c r="A40" s="4">
        <v>36</v>
      </c>
      <c r="B40" s="17"/>
      <c r="C40" s="55"/>
      <c r="D40" s="18"/>
      <c r="E40" s="54"/>
      <c r="F40" s="54"/>
      <c r="G40" s="58"/>
      <c r="H40" s="58"/>
      <c r="I40" s="17">
        <f t="shared" si="0"/>
        <v>0</v>
      </c>
      <c r="J40" s="70"/>
      <c r="K40" s="59"/>
      <c r="L40" s="59"/>
      <c r="M40" s="64"/>
      <c r="N40" s="65"/>
      <c r="O40" s="59"/>
      <c r="P40" s="95"/>
      <c r="Q40" s="79"/>
      <c r="R40" s="52" t="s">
        <v>93</v>
      </c>
      <c r="S40" s="52" t="s">
        <v>113</v>
      </c>
      <c r="T40" s="18"/>
    </row>
    <row r="41" spans="1:20">
      <c r="A41" s="4">
        <v>37</v>
      </c>
      <c r="B41" s="17"/>
      <c r="C41" s="55"/>
      <c r="D41" s="18"/>
      <c r="E41" s="54"/>
      <c r="F41" s="54"/>
      <c r="G41" s="58"/>
      <c r="H41" s="58"/>
      <c r="I41" s="17">
        <f t="shared" si="0"/>
        <v>0</v>
      </c>
      <c r="J41" s="70"/>
      <c r="K41" s="59"/>
      <c r="L41" s="59"/>
      <c r="M41" s="64"/>
      <c r="N41" s="65"/>
      <c r="O41" s="59"/>
      <c r="P41" s="95"/>
      <c r="Q41" s="71"/>
      <c r="R41" s="52"/>
      <c r="S41" s="52"/>
      <c r="T41" s="18"/>
    </row>
    <row r="42" spans="1:20">
      <c r="A42" s="4">
        <v>38</v>
      </c>
      <c r="B42" s="17"/>
      <c r="C42" s="55"/>
      <c r="D42" s="18"/>
      <c r="E42" s="54"/>
      <c r="F42" s="54"/>
      <c r="G42" s="58"/>
      <c r="H42" s="58"/>
      <c r="I42" s="17">
        <f t="shared" si="0"/>
        <v>0</v>
      </c>
      <c r="J42" s="70"/>
      <c r="K42" s="59"/>
      <c r="L42" s="59"/>
      <c r="M42" s="64"/>
      <c r="N42" s="59"/>
      <c r="O42" s="59"/>
      <c r="P42" s="92"/>
      <c r="Q42" s="71"/>
      <c r="R42" s="52"/>
      <c r="S42" s="52"/>
      <c r="T42" s="18"/>
    </row>
    <row r="43" spans="1:20">
      <c r="A43" s="4">
        <v>39</v>
      </c>
      <c r="B43" s="17"/>
      <c r="C43" s="55"/>
      <c r="D43" s="18"/>
      <c r="E43" s="54"/>
      <c r="F43" s="54"/>
      <c r="G43" s="58"/>
      <c r="H43" s="58"/>
      <c r="I43" s="17">
        <f t="shared" si="0"/>
        <v>0</v>
      </c>
      <c r="J43" s="70"/>
      <c r="K43" s="59"/>
      <c r="L43" s="59"/>
      <c r="M43" s="64"/>
      <c r="N43" s="65"/>
      <c r="O43" s="59"/>
      <c r="P43" s="95"/>
      <c r="Q43" s="71"/>
      <c r="R43" s="52"/>
      <c r="S43" s="52"/>
      <c r="T43" s="18"/>
    </row>
    <row r="44" spans="1:20">
      <c r="A44" s="4">
        <v>40</v>
      </c>
      <c r="B44" s="17"/>
      <c r="C44" s="55"/>
      <c r="D44" s="18"/>
      <c r="E44" s="54"/>
      <c r="F44" s="54"/>
      <c r="G44" s="58"/>
      <c r="H44" s="58"/>
      <c r="I44" s="17">
        <f t="shared" si="0"/>
        <v>0</v>
      </c>
      <c r="J44" s="70"/>
      <c r="K44" s="59"/>
      <c r="L44" s="59"/>
      <c r="M44" s="64"/>
      <c r="N44" s="65"/>
      <c r="O44" s="59"/>
      <c r="P44" s="95"/>
      <c r="Q44" s="71"/>
      <c r="R44" s="52"/>
      <c r="S44" s="52"/>
      <c r="T44" s="18"/>
    </row>
    <row r="45" spans="1:20">
      <c r="A45" s="4">
        <v>41</v>
      </c>
      <c r="B45" s="17"/>
      <c r="C45" s="55"/>
      <c r="D45" s="18"/>
      <c r="E45" s="54"/>
      <c r="F45" s="54"/>
      <c r="G45" s="58"/>
      <c r="H45" s="58"/>
      <c r="I45" s="17">
        <f t="shared" si="0"/>
        <v>0</v>
      </c>
      <c r="J45" s="70"/>
      <c r="K45" s="59"/>
      <c r="L45" s="59"/>
      <c r="M45" s="64"/>
      <c r="N45" s="59"/>
      <c r="O45" s="59"/>
      <c r="P45" s="92"/>
      <c r="Q45" s="71"/>
      <c r="R45" s="52"/>
      <c r="S45" s="52"/>
      <c r="T45" s="18"/>
    </row>
    <row r="46" spans="1:20">
      <c r="A46" s="4">
        <v>42</v>
      </c>
      <c r="B46" s="17"/>
      <c r="C46" s="53"/>
      <c r="D46" s="18"/>
      <c r="E46" s="54"/>
      <c r="F46" s="54"/>
      <c r="G46" s="58"/>
      <c r="H46" s="58"/>
      <c r="I46" s="17">
        <f t="shared" si="0"/>
        <v>0</v>
      </c>
      <c r="J46" s="70"/>
      <c r="K46" s="59"/>
      <c r="L46" s="59"/>
      <c r="M46" s="64"/>
      <c r="N46" s="59"/>
      <c r="O46" s="59"/>
      <c r="P46" s="95"/>
      <c r="Q46" s="71"/>
      <c r="R46" s="52"/>
      <c r="S46" s="52"/>
      <c r="T46" s="18"/>
    </row>
    <row r="47" spans="1:20">
      <c r="A47" s="4">
        <v>43</v>
      </c>
      <c r="B47" s="17"/>
      <c r="C47" s="53"/>
      <c r="D47" s="18"/>
      <c r="E47" s="54"/>
      <c r="F47" s="54"/>
      <c r="G47" s="58"/>
      <c r="H47" s="58"/>
      <c r="I47" s="17">
        <f t="shared" si="0"/>
        <v>0</v>
      </c>
      <c r="J47" s="70"/>
      <c r="K47" s="59"/>
      <c r="L47" s="63"/>
      <c r="M47" s="64"/>
      <c r="N47" s="65"/>
      <c r="O47" s="59"/>
      <c r="P47" s="95"/>
      <c r="Q47" s="71"/>
      <c r="R47" s="52"/>
      <c r="S47" s="52"/>
      <c r="T47" s="18"/>
    </row>
    <row r="48" spans="1:20">
      <c r="A48" s="4">
        <v>44</v>
      </c>
      <c r="B48" s="17"/>
      <c r="C48" s="53"/>
      <c r="D48" s="18"/>
      <c r="E48" s="54"/>
      <c r="F48" s="54"/>
      <c r="G48" s="58"/>
      <c r="H48" s="58"/>
      <c r="I48" s="17">
        <f t="shared" si="0"/>
        <v>0</v>
      </c>
      <c r="J48" s="70"/>
      <c r="K48" s="59"/>
      <c r="L48" s="59"/>
      <c r="M48" s="64"/>
      <c r="N48" s="65"/>
      <c r="O48" s="59"/>
      <c r="P48" s="95"/>
      <c r="Q48" s="71"/>
      <c r="R48" s="52"/>
      <c r="S48" s="52"/>
      <c r="T48" s="18"/>
    </row>
    <row r="49" spans="1:20">
      <c r="A49" s="4">
        <v>45</v>
      </c>
      <c r="B49" s="17"/>
      <c r="C49" s="53"/>
      <c r="D49" s="18"/>
      <c r="E49" s="54"/>
      <c r="F49" s="54"/>
      <c r="G49" s="58"/>
      <c r="H49" s="58"/>
      <c r="I49" s="17">
        <f t="shared" si="0"/>
        <v>0</v>
      </c>
      <c r="J49" s="70"/>
      <c r="K49" s="59"/>
      <c r="L49" s="59"/>
      <c r="M49" s="64"/>
      <c r="N49" s="65"/>
      <c r="O49" s="59"/>
      <c r="P49" s="92"/>
      <c r="Q49" s="71"/>
      <c r="R49" s="52"/>
      <c r="S49" s="52"/>
      <c r="T49" s="18"/>
    </row>
    <row r="50" spans="1:20">
      <c r="A50" s="4">
        <v>46</v>
      </c>
      <c r="B50" s="17"/>
      <c r="C50" s="53"/>
      <c r="D50" s="18"/>
      <c r="E50" s="54"/>
      <c r="F50" s="54"/>
      <c r="G50" s="58"/>
      <c r="H50" s="58"/>
      <c r="I50" s="17">
        <f t="shared" si="0"/>
        <v>0</v>
      </c>
      <c r="J50" s="70"/>
      <c r="K50" s="59"/>
      <c r="L50" s="59"/>
      <c r="M50" s="64"/>
      <c r="N50" s="65"/>
      <c r="O50" s="59"/>
      <c r="P50" s="92"/>
      <c r="Q50" s="71"/>
      <c r="R50" s="52"/>
      <c r="S50" s="52"/>
      <c r="T50" s="18"/>
    </row>
    <row r="51" spans="1:20">
      <c r="A51" s="4">
        <v>47</v>
      </c>
      <c r="B51" s="17"/>
      <c r="C51" s="53"/>
      <c r="D51" s="18"/>
      <c r="E51" s="54"/>
      <c r="F51" s="54"/>
      <c r="G51" s="58"/>
      <c r="H51" s="58"/>
      <c r="I51" s="17">
        <f t="shared" si="0"/>
        <v>0</v>
      </c>
      <c r="J51" s="70"/>
      <c r="K51" s="59"/>
      <c r="L51" s="59"/>
      <c r="M51" s="64"/>
      <c r="N51" s="59"/>
      <c r="O51" s="59"/>
      <c r="P51" s="92"/>
      <c r="Q51" s="71"/>
      <c r="R51" s="52"/>
      <c r="S51" s="52"/>
      <c r="T51" s="18"/>
    </row>
    <row r="52" spans="1:20">
      <c r="A52" s="4">
        <v>48</v>
      </c>
      <c r="B52" s="17"/>
      <c r="C52" s="53"/>
      <c r="D52" s="18"/>
      <c r="E52" s="54"/>
      <c r="F52" s="54"/>
      <c r="G52" s="58"/>
      <c r="H52" s="58"/>
      <c r="I52" s="17">
        <f t="shared" si="0"/>
        <v>0</v>
      </c>
      <c r="J52" s="70"/>
      <c r="K52" s="59"/>
      <c r="L52" s="63"/>
      <c r="M52" s="64"/>
      <c r="N52" s="65"/>
      <c r="O52" s="59"/>
      <c r="P52" s="92"/>
      <c r="Q52" s="71"/>
      <c r="R52" s="52"/>
      <c r="S52" s="52"/>
      <c r="T52" s="18"/>
    </row>
    <row r="53" spans="1:20">
      <c r="A53" s="4">
        <v>49</v>
      </c>
      <c r="B53" s="17"/>
      <c r="C53" s="53"/>
      <c r="D53" s="18"/>
      <c r="E53" s="54"/>
      <c r="F53" s="54"/>
      <c r="G53" s="58"/>
      <c r="H53" s="58"/>
      <c r="I53" s="17">
        <f t="shared" si="0"/>
        <v>0</v>
      </c>
      <c r="J53" s="70"/>
      <c r="K53" s="59"/>
      <c r="L53" s="59"/>
      <c r="M53" s="64"/>
      <c r="N53" s="65"/>
      <c r="O53" s="59"/>
      <c r="P53" s="92"/>
      <c r="Q53" s="71"/>
      <c r="R53" s="52"/>
      <c r="S53" s="52"/>
      <c r="T53" s="18"/>
    </row>
    <row r="54" spans="1:20">
      <c r="A54" s="4">
        <v>50</v>
      </c>
      <c r="B54" s="17"/>
      <c r="C54" s="53"/>
      <c r="D54" s="18"/>
      <c r="E54" s="54"/>
      <c r="F54" s="54"/>
      <c r="G54" s="58"/>
      <c r="H54" s="58"/>
      <c r="I54" s="17">
        <f t="shared" si="0"/>
        <v>0</v>
      </c>
      <c r="J54" s="70"/>
      <c r="K54" s="59"/>
      <c r="L54" s="59"/>
      <c r="M54" s="64"/>
      <c r="N54" s="65"/>
      <c r="O54" s="59"/>
      <c r="P54" s="92"/>
      <c r="Q54" s="71"/>
      <c r="R54" s="52"/>
      <c r="S54" s="52"/>
      <c r="T54" s="18"/>
    </row>
    <row r="55" spans="1:20">
      <c r="A55" s="4">
        <v>51</v>
      </c>
      <c r="B55" s="17"/>
      <c r="C55" s="53"/>
      <c r="D55" s="18"/>
      <c r="E55" s="54"/>
      <c r="F55" s="54"/>
      <c r="G55" s="58"/>
      <c r="H55" s="58"/>
      <c r="I55" s="17">
        <f t="shared" si="0"/>
        <v>0</v>
      </c>
      <c r="J55" s="70"/>
      <c r="K55" s="59"/>
      <c r="L55" s="59"/>
      <c r="M55" s="64"/>
      <c r="N55" s="65"/>
      <c r="O55" s="59"/>
      <c r="P55" s="92"/>
      <c r="Q55" s="71"/>
      <c r="R55" s="52"/>
      <c r="S55" s="52"/>
      <c r="T55" s="18"/>
    </row>
    <row r="56" spans="1:20">
      <c r="A56" s="4">
        <v>52</v>
      </c>
      <c r="B56" s="17"/>
      <c r="C56" s="18"/>
      <c r="D56" s="18"/>
      <c r="E56" s="19"/>
      <c r="F56" s="18"/>
      <c r="G56" s="19"/>
      <c r="H56" s="19"/>
      <c r="I56" s="17">
        <f t="shared" si="0"/>
        <v>0</v>
      </c>
      <c r="J56" s="18"/>
      <c r="K56" s="18"/>
      <c r="L56" s="18"/>
      <c r="M56" s="18"/>
      <c r="N56" s="18"/>
      <c r="O56" s="18"/>
      <c r="P56" s="24"/>
      <c r="Q56" s="18"/>
      <c r="R56" s="18"/>
      <c r="S56" s="18"/>
      <c r="T56" s="18"/>
    </row>
    <row r="57" spans="1:20">
      <c r="A57" s="4">
        <v>53</v>
      </c>
      <c r="B57" s="17"/>
      <c r="C57" s="18"/>
      <c r="D57" s="18"/>
      <c r="E57" s="19"/>
      <c r="F57" s="18"/>
      <c r="G57" s="19"/>
      <c r="H57" s="19"/>
      <c r="I57" s="17">
        <f t="shared" si="0"/>
        <v>0</v>
      </c>
      <c r="J57" s="18"/>
      <c r="K57" s="18"/>
      <c r="L57" s="18"/>
      <c r="M57" s="18"/>
      <c r="N57" s="18"/>
      <c r="O57" s="18"/>
      <c r="P57" s="24"/>
      <c r="Q57" s="18"/>
      <c r="R57" s="18"/>
      <c r="S57" s="18"/>
      <c r="T57" s="18"/>
    </row>
    <row r="58" spans="1:20">
      <c r="A58" s="4">
        <v>54</v>
      </c>
      <c r="B58" s="17"/>
      <c r="C58" s="18"/>
      <c r="D58" s="18"/>
      <c r="E58" s="19"/>
      <c r="F58" s="18"/>
      <c r="G58" s="19"/>
      <c r="H58" s="19"/>
      <c r="I58" s="17">
        <f t="shared" si="0"/>
        <v>0</v>
      </c>
      <c r="J58" s="18"/>
      <c r="K58" s="18"/>
      <c r="L58" s="18"/>
      <c r="M58" s="18"/>
      <c r="N58" s="18"/>
      <c r="O58" s="18"/>
      <c r="P58" s="24"/>
      <c r="Q58" s="18"/>
      <c r="R58" s="18"/>
      <c r="S58" s="18"/>
      <c r="T58" s="18"/>
    </row>
    <row r="59" spans="1:20">
      <c r="A59" s="4">
        <v>55</v>
      </c>
      <c r="B59" s="17"/>
      <c r="C59" s="18"/>
      <c r="D59" s="18"/>
      <c r="E59" s="19"/>
      <c r="F59" s="18"/>
      <c r="G59" s="19"/>
      <c r="H59" s="19"/>
      <c r="I59" s="17">
        <f t="shared" si="0"/>
        <v>0</v>
      </c>
      <c r="J59" s="18"/>
      <c r="K59" s="18"/>
      <c r="L59" s="18"/>
      <c r="M59" s="18"/>
      <c r="N59" s="18"/>
      <c r="O59" s="18"/>
      <c r="P59" s="24"/>
      <c r="Q59" s="18"/>
      <c r="R59" s="18"/>
      <c r="S59" s="18"/>
      <c r="T59" s="18"/>
    </row>
    <row r="60" spans="1:20">
      <c r="A60" s="4">
        <v>56</v>
      </c>
      <c r="B60" s="17"/>
      <c r="C60" s="18"/>
      <c r="D60" s="18"/>
      <c r="E60" s="19"/>
      <c r="F60" s="18"/>
      <c r="G60" s="19"/>
      <c r="H60" s="19"/>
      <c r="I60" s="17">
        <f t="shared" si="0"/>
        <v>0</v>
      </c>
      <c r="J60" s="18"/>
      <c r="K60" s="18"/>
      <c r="L60" s="18"/>
      <c r="M60" s="18"/>
      <c r="N60" s="18"/>
      <c r="O60" s="18"/>
      <c r="P60" s="24"/>
      <c r="Q60" s="18"/>
      <c r="R60" s="18"/>
      <c r="S60" s="18"/>
      <c r="T60" s="18"/>
    </row>
    <row r="61" spans="1:20">
      <c r="A61" s="4">
        <v>57</v>
      </c>
      <c r="B61" s="17"/>
      <c r="C61" s="18"/>
      <c r="D61" s="18"/>
      <c r="E61" s="19"/>
      <c r="F61" s="18"/>
      <c r="G61" s="19"/>
      <c r="H61" s="19"/>
      <c r="I61" s="17">
        <f t="shared" si="0"/>
        <v>0</v>
      </c>
      <c r="J61" s="18"/>
      <c r="K61" s="18"/>
      <c r="L61" s="18"/>
      <c r="M61" s="18"/>
      <c r="N61" s="18"/>
      <c r="O61" s="18"/>
      <c r="P61" s="24"/>
      <c r="Q61" s="18"/>
      <c r="R61" s="18"/>
      <c r="S61" s="18"/>
      <c r="T61" s="18"/>
    </row>
    <row r="62" spans="1:20">
      <c r="A62" s="4">
        <v>58</v>
      </c>
      <c r="B62" s="17"/>
      <c r="C62" s="18"/>
      <c r="D62" s="18"/>
      <c r="E62" s="19"/>
      <c r="F62" s="18"/>
      <c r="G62" s="19"/>
      <c r="H62" s="19"/>
      <c r="I62" s="17">
        <f t="shared" si="0"/>
        <v>0</v>
      </c>
      <c r="J62" s="18"/>
      <c r="K62" s="18"/>
      <c r="L62" s="18"/>
      <c r="M62" s="18"/>
      <c r="N62" s="18"/>
      <c r="O62" s="18"/>
      <c r="P62" s="24"/>
      <c r="Q62" s="18"/>
      <c r="R62" s="18"/>
      <c r="S62" s="18"/>
      <c r="T62" s="18"/>
    </row>
    <row r="63" spans="1:20">
      <c r="A63" s="4">
        <v>59</v>
      </c>
      <c r="B63" s="17"/>
      <c r="C63" s="18"/>
      <c r="D63" s="18"/>
      <c r="E63" s="19"/>
      <c r="F63" s="18"/>
      <c r="G63" s="19"/>
      <c r="H63" s="19"/>
      <c r="I63" s="17">
        <f t="shared" si="0"/>
        <v>0</v>
      </c>
      <c r="J63" s="18"/>
      <c r="K63" s="18"/>
      <c r="L63" s="18"/>
      <c r="M63" s="18"/>
      <c r="N63" s="18"/>
      <c r="O63" s="18"/>
      <c r="P63" s="24"/>
      <c r="Q63" s="18"/>
      <c r="R63" s="18"/>
      <c r="S63" s="18"/>
      <c r="T63" s="18"/>
    </row>
    <row r="64" spans="1:20">
      <c r="A64" s="4">
        <v>60</v>
      </c>
      <c r="B64" s="17"/>
      <c r="C64" s="18"/>
      <c r="D64" s="18"/>
      <c r="E64" s="19"/>
      <c r="F64" s="18"/>
      <c r="G64" s="19"/>
      <c r="H64" s="19"/>
      <c r="I64" s="17">
        <f t="shared" si="0"/>
        <v>0</v>
      </c>
      <c r="J64" s="18"/>
      <c r="K64" s="18"/>
      <c r="L64" s="18"/>
      <c r="M64" s="18"/>
      <c r="N64" s="18"/>
      <c r="O64" s="18"/>
      <c r="P64" s="24"/>
      <c r="Q64" s="18"/>
      <c r="R64" s="18"/>
      <c r="S64" s="18"/>
      <c r="T64" s="18"/>
    </row>
    <row r="65" spans="1:20">
      <c r="A65" s="4">
        <v>61</v>
      </c>
      <c r="B65" s="17"/>
      <c r="C65" s="18"/>
      <c r="D65" s="18"/>
      <c r="E65" s="19"/>
      <c r="F65" s="18"/>
      <c r="G65" s="19"/>
      <c r="H65" s="19"/>
      <c r="I65" s="17">
        <f t="shared" si="0"/>
        <v>0</v>
      </c>
      <c r="J65" s="18"/>
      <c r="K65" s="18"/>
      <c r="L65" s="18"/>
      <c r="M65" s="18"/>
      <c r="N65" s="18"/>
      <c r="O65" s="18"/>
      <c r="P65" s="24"/>
      <c r="Q65" s="18"/>
      <c r="R65" s="18"/>
      <c r="S65" s="18"/>
      <c r="T65" s="18"/>
    </row>
    <row r="66" spans="1:20">
      <c r="A66" s="4">
        <v>62</v>
      </c>
      <c r="B66" s="17"/>
      <c r="C66" s="18"/>
      <c r="D66" s="18"/>
      <c r="E66" s="19"/>
      <c r="F66" s="18"/>
      <c r="G66" s="19"/>
      <c r="H66" s="19"/>
      <c r="I66" s="17">
        <f t="shared" si="0"/>
        <v>0</v>
      </c>
      <c r="J66" s="18"/>
      <c r="K66" s="18"/>
      <c r="L66" s="18"/>
      <c r="M66" s="18"/>
      <c r="N66" s="18"/>
      <c r="O66" s="18"/>
      <c r="P66" s="24"/>
      <c r="Q66" s="18"/>
      <c r="R66" s="18"/>
      <c r="S66" s="18"/>
      <c r="T66" s="18"/>
    </row>
    <row r="67" spans="1:20">
      <c r="A67" s="4">
        <v>63</v>
      </c>
      <c r="B67" s="17"/>
      <c r="C67" s="18"/>
      <c r="D67" s="18"/>
      <c r="E67" s="19"/>
      <c r="F67" s="18"/>
      <c r="G67" s="19"/>
      <c r="H67" s="19"/>
      <c r="I67" s="17">
        <f t="shared" si="0"/>
        <v>0</v>
      </c>
      <c r="J67" s="18"/>
      <c r="K67" s="18"/>
      <c r="L67" s="18"/>
      <c r="M67" s="18"/>
      <c r="N67" s="18"/>
      <c r="O67" s="18"/>
      <c r="P67" s="24"/>
      <c r="Q67" s="18"/>
      <c r="R67" s="18"/>
      <c r="S67" s="18"/>
      <c r="T67" s="18"/>
    </row>
    <row r="68" spans="1:20">
      <c r="A68" s="4">
        <v>64</v>
      </c>
      <c r="B68" s="17"/>
      <c r="C68" s="18"/>
      <c r="D68" s="18"/>
      <c r="E68" s="19"/>
      <c r="F68" s="18"/>
      <c r="G68" s="19"/>
      <c r="H68" s="19"/>
      <c r="I68" s="17">
        <f t="shared" si="0"/>
        <v>0</v>
      </c>
      <c r="J68" s="18"/>
      <c r="K68" s="18"/>
      <c r="L68" s="18"/>
      <c r="M68" s="18"/>
      <c r="N68" s="18"/>
      <c r="O68" s="18"/>
      <c r="P68" s="24"/>
      <c r="Q68" s="18"/>
      <c r="R68" s="18"/>
      <c r="S68" s="18"/>
      <c r="T68" s="18"/>
    </row>
    <row r="69" spans="1:20">
      <c r="A69" s="4">
        <v>65</v>
      </c>
      <c r="B69" s="17"/>
      <c r="C69" s="18"/>
      <c r="D69" s="18"/>
      <c r="E69" s="19"/>
      <c r="F69" s="18"/>
      <c r="G69" s="19"/>
      <c r="H69" s="19"/>
      <c r="I69" s="17">
        <f t="shared" si="0"/>
        <v>0</v>
      </c>
      <c r="J69" s="18"/>
      <c r="K69" s="18"/>
      <c r="L69" s="18"/>
      <c r="M69" s="18"/>
      <c r="N69" s="18"/>
      <c r="O69" s="18"/>
      <c r="P69" s="24"/>
      <c r="Q69" s="18"/>
      <c r="R69" s="18"/>
      <c r="S69" s="18"/>
      <c r="T69" s="18"/>
    </row>
    <row r="70" spans="1:20">
      <c r="A70" s="4">
        <v>66</v>
      </c>
      <c r="B70" s="17"/>
      <c r="C70" s="18"/>
      <c r="D70" s="18"/>
      <c r="E70" s="19"/>
      <c r="F70" s="18"/>
      <c r="G70" s="19"/>
      <c r="H70" s="19"/>
      <c r="I70" s="17">
        <f t="shared" si="0"/>
        <v>0</v>
      </c>
      <c r="J70" s="18"/>
      <c r="K70" s="18"/>
      <c r="L70" s="18"/>
      <c r="M70" s="18"/>
      <c r="N70" s="18"/>
      <c r="O70" s="18"/>
      <c r="P70" s="24"/>
      <c r="Q70" s="18"/>
      <c r="R70" s="18"/>
      <c r="S70" s="18"/>
      <c r="T70" s="18"/>
    </row>
    <row r="71" spans="1:20">
      <c r="A71" s="4">
        <v>67</v>
      </c>
      <c r="B71" s="17"/>
      <c r="C71" s="18"/>
      <c r="D71" s="18"/>
      <c r="E71" s="19"/>
      <c r="F71" s="18"/>
      <c r="G71" s="19"/>
      <c r="H71" s="19"/>
      <c r="I71" s="17">
        <f t="shared" ref="I71:I164" si="1">+G71+H71</f>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33</v>
      </c>
      <c r="D165" s="21"/>
      <c r="E165" s="13"/>
      <c r="F165" s="21"/>
      <c r="G165" s="21">
        <f>SUM(G5:G164)</f>
        <v>1310</v>
      </c>
      <c r="H165" s="21">
        <f>SUM(H5:H164)</f>
        <v>1305</v>
      </c>
      <c r="I165" s="21">
        <f>SUM(I5:I164)</f>
        <v>2615</v>
      </c>
      <c r="J165" s="21"/>
      <c r="K165" s="21"/>
      <c r="L165" s="21"/>
      <c r="M165" s="21"/>
      <c r="N165" s="21"/>
      <c r="O165" s="21"/>
      <c r="P165" s="14"/>
      <c r="Q165" s="21"/>
      <c r="R165" s="21"/>
      <c r="S165" s="21"/>
      <c r="T165" s="12"/>
    </row>
    <row r="166" spans="1:20">
      <c r="A166" s="46" t="s">
        <v>66</v>
      </c>
      <c r="B166" s="10">
        <f>COUNTIF(B$5:B$164,"Team 1")</f>
        <v>18</v>
      </c>
      <c r="C166" s="46" t="s">
        <v>29</v>
      </c>
      <c r="D166" s="10">
        <f>COUNTIF(D5:D164,"Anganwadi")</f>
        <v>6</v>
      </c>
    </row>
    <row r="167" spans="1:20">
      <c r="A167" s="46" t="s">
        <v>67</v>
      </c>
      <c r="B167" s="10">
        <f>COUNTIF(B$6:B$164,"Team 2")</f>
        <v>15</v>
      </c>
      <c r="C167" s="46" t="s">
        <v>27</v>
      </c>
      <c r="D167" s="10">
        <f>COUNTIF(D5:D164,"School")</f>
        <v>27</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I2" sqref="I2:J2"/>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64" t="s">
        <v>119</v>
      </c>
      <c r="B1" s="264"/>
      <c r="C1" s="264"/>
      <c r="D1" s="264"/>
      <c r="E1" s="264"/>
      <c r="F1" s="265"/>
      <c r="G1" s="265"/>
      <c r="H1" s="265"/>
      <c r="I1" s="265"/>
      <c r="J1" s="265"/>
    </row>
    <row r="2" spans="1:11" ht="25.5">
      <c r="A2" s="266" t="s">
        <v>0</v>
      </c>
      <c r="B2" s="267"/>
      <c r="C2" s="268" t="str">
        <f>'Block at a Glance'!C2:D2</f>
        <v>ASSAM</v>
      </c>
      <c r="D2" s="269"/>
      <c r="E2" s="27" t="s">
        <v>1</v>
      </c>
      <c r="F2" s="270" t="str">
        <f>'Block at a Glance'!F2:I2</f>
        <v>DARRANG</v>
      </c>
      <c r="G2" s="271"/>
      <c r="H2" s="28" t="s">
        <v>28</v>
      </c>
      <c r="I2" s="270" t="s">
        <v>508</v>
      </c>
      <c r="J2" s="271"/>
    </row>
    <row r="3" spans="1:11" ht="28.5" customHeight="1">
      <c r="A3" s="275" t="s">
        <v>70</v>
      </c>
      <c r="B3" s="275"/>
      <c r="C3" s="275"/>
      <c r="D3" s="275"/>
      <c r="E3" s="275"/>
      <c r="F3" s="275"/>
      <c r="G3" s="275"/>
      <c r="H3" s="275"/>
      <c r="I3" s="275"/>
      <c r="J3" s="275"/>
    </row>
    <row r="4" spans="1:11">
      <c r="A4" s="274" t="s">
        <v>31</v>
      </c>
      <c r="B4" s="273" t="s">
        <v>32</v>
      </c>
      <c r="C4" s="272" t="s">
        <v>33</v>
      </c>
      <c r="D4" s="272" t="s">
        <v>40</v>
      </c>
      <c r="E4" s="272"/>
      <c r="F4" s="272"/>
      <c r="G4" s="272" t="s">
        <v>34</v>
      </c>
      <c r="H4" s="272" t="s">
        <v>41</v>
      </c>
      <c r="I4" s="272"/>
      <c r="J4" s="272"/>
    </row>
    <row r="5" spans="1:11" ht="22.5" customHeight="1">
      <c r="A5" s="274"/>
      <c r="B5" s="273"/>
      <c r="C5" s="272"/>
      <c r="D5" s="29" t="s">
        <v>9</v>
      </c>
      <c r="E5" s="29" t="s">
        <v>10</v>
      </c>
      <c r="F5" s="29" t="s">
        <v>11</v>
      </c>
      <c r="G5" s="272"/>
      <c r="H5" s="29" t="s">
        <v>9</v>
      </c>
      <c r="I5" s="29" t="s">
        <v>10</v>
      </c>
      <c r="J5" s="29" t="s">
        <v>11</v>
      </c>
    </row>
    <row r="6" spans="1:11" ht="22.5" customHeight="1">
      <c r="A6" s="47">
        <v>1</v>
      </c>
      <c r="B6" s="48">
        <v>43389</v>
      </c>
      <c r="C6" s="32">
        <f>COUNTIFS('Oct''18'!D$5:D$164,"Anganwadi")</f>
        <v>0</v>
      </c>
      <c r="D6" s="33">
        <f>SUMIF('Oct''18'!$D$5:$D$164,"Anganwadi",'Oct''18'!$G$5:$G$164)</f>
        <v>0</v>
      </c>
      <c r="E6" s="33">
        <f>SUMIF('Oct''18'!$D$5:$D$164,"Anganwadi",'Oct''18'!$H$5:$H$164)</f>
        <v>0</v>
      </c>
      <c r="F6" s="33">
        <f t="shared" ref="F6:F11" si="0">+D6+E6</f>
        <v>0</v>
      </c>
      <c r="G6" s="32">
        <f>COUNTIF('Oct''18'!D5:D164,"School")</f>
        <v>50</v>
      </c>
      <c r="H6" s="33">
        <f>SUMIF('Oct''18'!$D$5:$D$164,"School",'Oct''18'!$G$5:$G$164)</f>
        <v>1803</v>
      </c>
      <c r="I6" s="33">
        <f>SUMIF('Oct''18'!$D$5:$D$164,"School",'Oct''18'!$H$5:$H$164)</f>
        <v>1607</v>
      </c>
      <c r="J6" s="33">
        <f t="shared" ref="J6:J11" si="1">+H6+I6</f>
        <v>3410</v>
      </c>
      <c r="K6" s="34"/>
    </row>
    <row r="7" spans="1:11" ht="22.5" customHeight="1">
      <c r="A7" s="30">
        <v>2</v>
      </c>
      <c r="B7" s="31">
        <v>43420</v>
      </c>
      <c r="C7" s="32">
        <f>COUNTIF('Nov''18'!D5:D164,"Anganwadi")</f>
        <v>32</v>
      </c>
      <c r="D7" s="33">
        <f>SUMIF('Nov''18'!$D$5:$D$164,"Anganwadi",'Nov''18'!$G$5:$G$164)</f>
        <v>672</v>
      </c>
      <c r="E7" s="33">
        <f>SUMIF('Nov''18'!$D$5:$D$164,"Anganwadi",'Nov''18'!$H$5:$H$164)</f>
        <v>645</v>
      </c>
      <c r="F7" s="33">
        <f t="shared" si="0"/>
        <v>1317</v>
      </c>
      <c r="G7" s="32">
        <f>COUNTIF('Nov''18'!D5:D164,"School")</f>
        <v>33</v>
      </c>
      <c r="H7" s="33">
        <f>SUMIF('Nov''18'!$D$5:$D$164,"School",'Nov''18'!$G$5:$G$164)</f>
        <v>847</v>
      </c>
      <c r="I7" s="33">
        <f>SUMIF('Nov''18'!$D$5:$D$164,"School",'Nov''18'!$H$5:$H$164)</f>
        <v>737</v>
      </c>
      <c r="J7" s="33">
        <f t="shared" si="1"/>
        <v>1584</v>
      </c>
    </row>
    <row r="8" spans="1:11" ht="22.5" customHeight="1">
      <c r="A8" s="30">
        <v>3</v>
      </c>
      <c r="B8" s="31">
        <v>43450</v>
      </c>
      <c r="C8" s="32">
        <f>COUNTIF('Dec''18'!D5:D164,"Anganwadi")</f>
        <v>46</v>
      </c>
      <c r="D8" s="33">
        <f>SUMIF('Dec''18'!$D$5:$D$164,"Anganwadi",'Dec''18'!$G$5:$G$164)</f>
        <v>1059</v>
      </c>
      <c r="E8" s="33">
        <f>SUMIF('Dec''18'!$D$5:$D$164,"Anganwadi",'Dec''18'!$H$5:$H$164)</f>
        <v>1096</v>
      </c>
      <c r="F8" s="33">
        <f t="shared" si="0"/>
        <v>2155</v>
      </c>
      <c r="G8" s="32">
        <f>COUNTIF('Dec''18'!D5:D164,"School")</f>
        <v>0</v>
      </c>
      <c r="H8" s="33">
        <f>SUMIF('Dec''18'!$D$5:$D$164,"School",'Dec''18'!$G$5:$G$164)</f>
        <v>0</v>
      </c>
      <c r="I8" s="33">
        <f>SUMIF('Dec''18'!$D$5:$D$164,"School",'Dec''18'!$H$5:$H$164)</f>
        <v>0</v>
      </c>
      <c r="J8" s="33">
        <f t="shared" si="1"/>
        <v>0</v>
      </c>
    </row>
    <row r="9" spans="1:11" ht="22.5" customHeight="1">
      <c r="A9" s="30">
        <v>4</v>
      </c>
      <c r="B9" s="31">
        <v>43481</v>
      </c>
      <c r="C9" s="32">
        <f>COUNTIF('Jan''19'!D5:D164,"Anganwadi")</f>
        <v>18</v>
      </c>
      <c r="D9" s="33">
        <f>SUMIF('Jan''19'!$D$5:$D$164,"Anganwadi",'Jan''19'!$G$5:$G$164)</f>
        <v>306</v>
      </c>
      <c r="E9" s="33">
        <f>SUMIF('Jan''19'!$D$5:$D$164,"Anganwadi",'Jan''19'!$H$5:$H$164)</f>
        <v>285</v>
      </c>
      <c r="F9" s="33">
        <f t="shared" si="0"/>
        <v>591</v>
      </c>
      <c r="G9" s="32">
        <f>COUNTIF('Jan''19'!D5:D164,"School")</f>
        <v>52</v>
      </c>
      <c r="H9" s="33">
        <f>SUMIF('Jan''19'!$D$5:$D$164,"School",'Jan''19'!$G$5:$G$164)</f>
        <v>1525</v>
      </c>
      <c r="I9" s="33">
        <f>SUMIF('Jan''19'!$D$5:$D$164,"School",'Jan''19'!$H$5:$H$164)</f>
        <v>1438</v>
      </c>
      <c r="J9" s="33">
        <f t="shared" si="1"/>
        <v>2963</v>
      </c>
    </row>
    <row r="10" spans="1:11" ht="22.5" customHeight="1">
      <c r="A10" s="30">
        <v>5</v>
      </c>
      <c r="B10" s="31">
        <v>43512</v>
      </c>
      <c r="C10" s="32">
        <f>COUNTIF('Feb''19'!D5:D164,"Anganwadi")</f>
        <v>18</v>
      </c>
      <c r="D10" s="33">
        <f>SUMIF('Feb''19'!$D$5:$D$164,"Anganwadi",'Feb''19'!$G$5:$G$164)</f>
        <v>295</v>
      </c>
      <c r="E10" s="33">
        <f>SUMIF('Feb''19'!$D$5:$D$164,"Anganwadi",'Feb''19'!$H$5:$H$164)</f>
        <v>315</v>
      </c>
      <c r="F10" s="33">
        <f t="shared" si="0"/>
        <v>610</v>
      </c>
      <c r="G10" s="32">
        <f>COUNTIF('Feb''19'!D5:D164,"School")</f>
        <v>30</v>
      </c>
      <c r="H10" s="33">
        <f>SUMIF('Feb''19'!$D$5:$D$164,"School",'Feb''19'!$G$5:$G$164)</f>
        <v>583</v>
      </c>
      <c r="I10" s="33">
        <f>SUMIF('Feb''19'!$D$5:$D$164,"School",'Feb''19'!$H$5:$H$164)</f>
        <v>776</v>
      </c>
      <c r="J10" s="33">
        <f t="shared" si="1"/>
        <v>1359</v>
      </c>
    </row>
    <row r="11" spans="1:11" ht="22.5" customHeight="1">
      <c r="A11" s="30">
        <v>6</v>
      </c>
      <c r="B11" s="31">
        <v>43540</v>
      </c>
      <c r="C11" s="32">
        <f>COUNTIF('March''19'!D5:D164,"Anganwadi")</f>
        <v>6</v>
      </c>
      <c r="D11" s="33">
        <f>SUMIF('March''19'!$D$5:$D$164,"Anganwadi",'March''19'!$G$5:$G$164)</f>
        <v>99</v>
      </c>
      <c r="E11" s="33">
        <f>SUMIF('March''19'!$D$5:$D$164,"Anganwadi",'March''19'!$H$5:$H$164)</f>
        <v>94</v>
      </c>
      <c r="F11" s="33">
        <f t="shared" si="0"/>
        <v>193</v>
      </c>
      <c r="G11" s="32">
        <f>COUNTIF('March''19'!D5:D164,"School")</f>
        <v>27</v>
      </c>
      <c r="H11" s="33">
        <f>SUMIF('March''19'!$D$5:$D$164,"School",'March''19'!$G$5:$G$164)</f>
        <v>1211</v>
      </c>
      <c r="I11" s="33">
        <f>SUMIF('March''19'!$D$5:$D$164,"School",'March''19'!$H$5:$H$164)</f>
        <v>1211</v>
      </c>
      <c r="J11" s="33">
        <f t="shared" si="1"/>
        <v>2422</v>
      </c>
    </row>
    <row r="12" spans="1:11" ht="19.5" customHeight="1">
      <c r="A12" s="263" t="s">
        <v>42</v>
      </c>
      <c r="B12" s="263"/>
      <c r="C12" s="35">
        <f>SUM(C6:C11)</f>
        <v>120</v>
      </c>
      <c r="D12" s="35">
        <f t="shared" ref="D12:J12" si="2">SUM(D6:D11)</f>
        <v>2431</v>
      </c>
      <c r="E12" s="35">
        <f t="shared" si="2"/>
        <v>2435</v>
      </c>
      <c r="F12" s="35">
        <f t="shared" si="2"/>
        <v>4866</v>
      </c>
      <c r="G12" s="35">
        <f t="shared" si="2"/>
        <v>192</v>
      </c>
      <c r="H12" s="35">
        <f t="shared" si="2"/>
        <v>5969</v>
      </c>
      <c r="I12" s="35">
        <f t="shared" si="2"/>
        <v>5769</v>
      </c>
      <c r="J12" s="35">
        <f t="shared" si="2"/>
        <v>11738</v>
      </c>
    </row>
    <row r="14" spans="1:11">
      <c r="A14" s="276" t="s">
        <v>71</v>
      </c>
      <c r="B14" s="276"/>
      <c r="C14" s="276"/>
      <c r="D14" s="276"/>
      <c r="E14" s="276"/>
      <c r="F14" s="276"/>
    </row>
    <row r="15" spans="1:11" ht="82.5">
      <c r="A15" s="45" t="s">
        <v>31</v>
      </c>
      <c r="B15" s="44" t="s">
        <v>32</v>
      </c>
      <c r="C15" s="49" t="s">
        <v>68</v>
      </c>
      <c r="D15" s="43" t="s">
        <v>33</v>
      </c>
      <c r="E15" s="43" t="s">
        <v>34</v>
      </c>
      <c r="F15" s="43" t="s">
        <v>69</v>
      </c>
    </row>
    <row r="16" spans="1:11">
      <c r="A16" s="279">
        <v>1</v>
      </c>
      <c r="B16" s="277">
        <v>43389</v>
      </c>
      <c r="C16" s="50" t="s">
        <v>66</v>
      </c>
      <c r="D16" s="32">
        <f>COUNTIFS('Oct''18'!B$5:B$164,"Team 1",'Oct''18'!D$5:D$164,"Anganwadi")</f>
        <v>0</v>
      </c>
      <c r="E16" s="32">
        <f>COUNTIFS('Oct''18'!B$5:B$164,"Team 1",'Oct''18'!D$5:D$164,"School")</f>
        <v>0</v>
      </c>
      <c r="F16" s="33">
        <f>SUMIF('Oct''18'!$B$5:$B$164,"Team 1",'Oct''18'!$I$5:$I$164)</f>
        <v>0</v>
      </c>
    </row>
    <row r="17" spans="1:6">
      <c r="A17" s="280"/>
      <c r="B17" s="278"/>
      <c r="C17" s="50" t="s">
        <v>67</v>
      </c>
      <c r="D17" s="32">
        <f>COUNTIFS('Oct''18'!B$5:B$164,"Team 2",'Oct''18'!D$5:D$164,"Anganwadi")</f>
        <v>0</v>
      </c>
      <c r="E17" s="32">
        <f>COUNTIFS('Oct''18'!B$5:B$164,"Team 2",'Oct''18'!D$5:D$164,"School")</f>
        <v>0</v>
      </c>
      <c r="F17" s="33">
        <f>SUMIF('Oct''18'!$B$5:$B$164,"Team 2",'Oct''18'!$I$5:$I$164)</f>
        <v>0</v>
      </c>
    </row>
    <row r="18" spans="1:6">
      <c r="A18" s="279">
        <v>2</v>
      </c>
      <c r="B18" s="277">
        <v>43420</v>
      </c>
      <c r="C18" s="50" t="s">
        <v>66</v>
      </c>
      <c r="D18" s="32">
        <f>COUNTIFS('Nov''18'!B$5:B$164,"Team 1",'Nov''18'!D$5:D$164,"Anganwadi")</f>
        <v>17</v>
      </c>
      <c r="E18" s="32">
        <f>COUNTIFS('Nov''18'!B$5:B$164,"Team 1",'Nov''18'!D$5:D$164,"School")</f>
        <v>15</v>
      </c>
      <c r="F18" s="33">
        <f>SUMIF('Nov''18'!$B$5:$B$164,"Team 1",'Nov''18'!$I$5:$I$164)</f>
        <v>1364</v>
      </c>
    </row>
    <row r="19" spans="1:6">
      <c r="A19" s="280"/>
      <c r="B19" s="278"/>
      <c r="C19" s="50" t="s">
        <v>67</v>
      </c>
      <c r="D19" s="32">
        <f>COUNTIFS('Nov''18'!B$5:B$164,"Team 2",'Nov''18'!D$5:D$164,"Anganwadi")</f>
        <v>15</v>
      </c>
      <c r="E19" s="32">
        <f>COUNTIFS('Nov''18'!B$5:B$164,"Team 2",'Nov''18'!D$5:D$164,"School")</f>
        <v>18</v>
      </c>
      <c r="F19" s="33">
        <f>SUMIF('Nov''18'!$B$5:$B$164,"Team 2",'Nov''18'!$I$5:$I$164)</f>
        <v>1593</v>
      </c>
    </row>
    <row r="20" spans="1:6">
      <c r="A20" s="279">
        <v>3</v>
      </c>
      <c r="B20" s="277">
        <v>43450</v>
      </c>
      <c r="C20" s="50" t="s">
        <v>66</v>
      </c>
      <c r="D20" s="32">
        <f>COUNTIFS('Dec''18'!B$5:B$164,"Team 1",'Dec''18'!D$5:D$164,"Anganwadi")</f>
        <v>22</v>
      </c>
      <c r="E20" s="32">
        <f>COUNTIFS('Dec''18'!B$5:B$164,"Team 1",'Dec''18'!D$5:D$164,"School")</f>
        <v>0</v>
      </c>
      <c r="F20" s="33">
        <f>SUMIF('Dec''18'!$B$5:$B$164,"Team 1",'Dec''18'!$I$5:$I$164)</f>
        <v>1077</v>
      </c>
    </row>
    <row r="21" spans="1:6">
      <c r="A21" s="280"/>
      <c r="B21" s="278"/>
      <c r="C21" s="50" t="s">
        <v>67</v>
      </c>
      <c r="D21" s="32">
        <f>COUNTIFS('Dec''18'!B$5:B$164,"Team 2",'Dec''18'!D$5:D$164,"Anganwadi")</f>
        <v>24</v>
      </c>
      <c r="E21" s="32">
        <f>COUNTIFS('Dec''18'!B$5:B$164,"Team 2",'Dec''18'!D$5:D$164,"School")</f>
        <v>0</v>
      </c>
      <c r="F21" s="33">
        <f>SUMIF('Dec''18'!$B$5:$B$164,"Team 2",'Dec''18'!$I$5:$I$164)</f>
        <v>1078</v>
      </c>
    </row>
    <row r="22" spans="1:6">
      <c r="A22" s="279">
        <v>4</v>
      </c>
      <c r="B22" s="277">
        <v>43481</v>
      </c>
      <c r="C22" s="50" t="s">
        <v>66</v>
      </c>
      <c r="D22" s="32">
        <f>COUNTIFS('Jan''19'!B$5:B$164,"Team 1",'Jan''19'!D$5:D$164,"Anganwadi")</f>
        <v>8</v>
      </c>
      <c r="E22" s="32">
        <f>COUNTIFS('Jan''19'!B$5:B$164,"Team 1",'Jan''19'!D$5:D$164,"School")</f>
        <v>27</v>
      </c>
      <c r="F22" s="33">
        <f>SUMIF('Jan''19'!$B$5:$B$164,"Team 1",'Jan''19'!$I$5:$I$164)</f>
        <v>2033</v>
      </c>
    </row>
    <row r="23" spans="1:6">
      <c r="A23" s="280"/>
      <c r="B23" s="278"/>
      <c r="C23" s="50" t="s">
        <v>67</v>
      </c>
      <c r="D23" s="32">
        <f>COUNTIFS('Jan''19'!B$5:B$164,"Team 2",'Jan''19'!D$5:D$164,"Anganwadi")</f>
        <v>10</v>
      </c>
      <c r="E23" s="32">
        <f>COUNTIFS('Jan''19'!B$5:B$164,"Team 2",'Jan''19'!D$5:D$164,"School")</f>
        <v>25</v>
      </c>
      <c r="F23" s="33">
        <f>SUMIF('Jan''19'!$B$5:$B$164,"Team 2",'Jan''19'!$I$5:$I$164)</f>
        <v>1521</v>
      </c>
    </row>
    <row r="24" spans="1:6">
      <c r="A24" s="279">
        <v>5</v>
      </c>
      <c r="B24" s="277">
        <v>43512</v>
      </c>
      <c r="C24" s="50" t="s">
        <v>66</v>
      </c>
      <c r="D24" s="32">
        <f>COUNTIFS('Feb''19'!B$5:B$164,"Team 1",'Feb''19'!D$5:D$164,"Anganwadi")</f>
        <v>3</v>
      </c>
      <c r="E24" s="32">
        <f>COUNTIFS('Feb''19'!B$5:B$164,"Team 1",'Feb''19'!D$5:D$164,"School")</f>
        <v>18</v>
      </c>
      <c r="F24" s="33">
        <f>SUMIF('Feb''19'!$B$5:$B$164,"Team 1",'Feb''19'!$I$5:$I$164)</f>
        <v>894</v>
      </c>
    </row>
    <row r="25" spans="1:6">
      <c r="A25" s="280"/>
      <c r="B25" s="278"/>
      <c r="C25" s="50" t="s">
        <v>67</v>
      </c>
      <c r="D25" s="32">
        <f>COUNTIFS('Feb''19'!B$5:B$164,"Team 2",'Feb''19'!D$5:D$164,"Anganwadi")</f>
        <v>15</v>
      </c>
      <c r="E25" s="32">
        <f>COUNTIFS('Feb''19'!B$5:B$164,"Team 2",'Feb''19'!D$5:D$164,"School")</f>
        <v>12</v>
      </c>
      <c r="F25" s="33">
        <f>SUMIF('Feb''19'!$B$5:$B$164,"Team 2",'Feb''19'!$I$5:$I$164)</f>
        <v>1075</v>
      </c>
    </row>
    <row r="26" spans="1:6">
      <c r="A26" s="279">
        <v>6</v>
      </c>
      <c r="B26" s="277">
        <v>43540</v>
      </c>
      <c r="C26" s="50" t="s">
        <v>66</v>
      </c>
      <c r="D26" s="32">
        <f>COUNTIFS('March''19'!B$5:B$164,"Team 1",'March''19'!D$5:D$164,"Anganwadi")</f>
        <v>0</v>
      </c>
      <c r="E26" s="32">
        <f>COUNTIFS('March''19'!B$5:B$164,"Team 1",'March''19'!D$5:D$164,"School")</f>
        <v>18</v>
      </c>
      <c r="F26" s="33">
        <f>SUMIF('March''19'!$B$5:$B$164,"Team 1",'March''19'!$I$5:$I$164)</f>
        <v>1924</v>
      </c>
    </row>
    <row r="27" spans="1:6">
      <c r="A27" s="280"/>
      <c r="B27" s="278"/>
      <c r="C27" s="50" t="s">
        <v>67</v>
      </c>
      <c r="D27" s="32">
        <f>COUNTIFS('March''19'!B$5:B$164,"Team 2",'March''19'!D$5:D$164,"Anganwadi")</f>
        <v>6</v>
      </c>
      <c r="E27" s="32">
        <f>COUNTIFS('March''19'!B$5:B$164,"Team 2",'March''19'!D$5:D$164,"School")</f>
        <v>9</v>
      </c>
      <c r="F27" s="33">
        <f>SUMIF('March''19'!$B$5:$B$164,"Team 2",'March''19'!$I$5:$I$164)</f>
        <v>691</v>
      </c>
    </row>
    <row r="28" spans="1:6">
      <c r="A28" s="42" t="s">
        <v>42</v>
      </c>
      <c r="B28" s="42"/>
      <c r="C28" s="42"/>
      <c r="D28" s="42">
        <f>SUM(D16:D27)</f>
        <v>120</v>
      </c>
      <c r="E28" s="42">
        <f>SUM(E16:E27)</f>
        <v>142</v>
      </c>
      <c r="F28" s="42">
        <f>SUM(F16:F27)</f>
        <v>13250</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March'19</vt:lpstr>
      <vt:lpstr>Summary Sheet</vt:lpstr>
      <vt:lpstr>'Dec''18'!Print_Titles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2018-12-21T11:47:10Z</dcterms:modified>
</cp:coreProperties>
</file>