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H113" i="21"/>
  <c r="G113"/>
  <c r="H112"/>
  <c r="G112"/>
  <c r="H111"/>
  <c r="G111"/>
  <c r="H110"/>
  <c r="G110"/>
  <c r="H109"/>
  <c r="G109"/>
  <c r="H108"/>
  <c r="G108"/>
  <c r="H107"/>
  <c r="G107"/>
  <c r="H106"/>
  <c r="G106"/>
  <c r="H105"/>
  <c r="G105"/>
  <c r="H104"/>
  <c r="G104"/>
  <c r="H103"/>
  <c r="G103"/>
  <c r="H101"/>
  <c r="G101"/>
  <c r="I101" s="1"/>
  <c r="H100"/>
  <c r="G100"/>
  <c r="H99"/>
  <c r="G99"/>
  <c r="H98"/>
  <c r="G98"/>
  <c r="H97"/>
  <c r="G97"/>
  <c r="H96"/>
  <c r="G96"/>
  <c r="H95"/>
  <c r="G95"/>
  <c r="H94"/>
  <c r="G94"/>
  <c r="H93"/>
  <c r="G93"/>
  <c r="H92"/>
  <c r="G92"/>
  <c r="H91"/>
  <c r="G91"/>
  <c r="H90"/>
  <c r="G90"/>
  <c r="I90" s="1"/>
  <c r="H53"/>
  <c r="G53"/>
  <c r="H48"/>
  <c r="G48"/>
  <c r="H47"/>
  <c r="G47"/>
  <c r="I93"/>
  <c r="I95"/>
  <c r="I104"/>
  <c r="I110"/>
  <c r="I89"/>
  <c r="H21" i="19"/>
  <c r="G21"/>
  <c r="G73" i="18"/>
  <c r="I73" s="1"/>
  <c r="G83" i="17"/>
  <c r="G75"/>
  <c r="G74"/>
  <c r="H101" i="5"/>
  <c r="I101" s="1"/>
  <c r="G101"/>
  <c r="H94"/>
  <c r="G94"/>
  <c r="H139"/>
  <c r="I139" s="1"/>
  <c r="G139"/>
  <c r="H135"/>
  <c r="G135"/>
  <c r="H134"/>
  <c r="I134" s="1"/>
  <c r="G134"/>
  <c r="H130"/>
  <c r="G130"/>
  <c r="H129"/>
  <c r="I129" s="1"/>
  <c r="G129"/>
  <c r="H126"/>
  <c r="G126"/>
  <c r="H122"/>
  <c r="I122" s="1"/>
  <c r="G122"/>
  <c r="H121"/>
  <c r="G121"/>
  <c r="H116"/>
  <c r="G116"/>
  <c r="H115"/>
  <c r="G115"/>
  <c r="H117"/>
  <c r="I117" s="1"/>
  <c r="G117"/>
  <c r="H111"/>
  <c r="G111"/>
  <c r="H110"/>
  <c r="I110" s="1"/>
  <c r="G110"/>
  <c r="H109"/>
  <c r="G109"/>
  <c r="H96"/>
  <c r="G96"/>
  <c r="H95"/>
  <c r="G95"/>
  <c r="H92"/>
  <c r="H91"/>
  <c r="G91"/>
  <c r="H88"/>
  <c r="G88"/>
  <c r="H87"/>
  <c r="G87"/>
  <c r="H77"/>
  <c r="G77"/>
  <c r="I77" s="1"/>
  <c r="H76"/>
  <c r="G76"/>
  <c r="H75"/>
  <c r="G75"/>
  <c r="I75" s="1"/>
  <c r="H73"/>
  <c r="G73"/>
  <c r="H69"/>
  <c r="G69"/>
  <c r="I69" s="1"/>
  <c r="H68"/>
  <c r="G68"/>
  <c r="H67"/>
  <c r="G67"/>
  <c r="I67" s="1"/>
  <c r="H66"/>
  <c r="G66"/>
  <c r="G64"/>
  <c r="H64"/>
  <c r="H63"/>
  <c r="G63"/>
  <c r="H62"/>
  <c r="G62"/>
  <c r="I62" s="1"/>
  <c r="H61"/>
  <c r="G61"/>
  <c r="H60"/>
  <c r="G60"/>
  <c r="H59"/>
  <c r="G59"/>
  <c r="H58"/>
  <c r="G58"/>
  <c r="I58" s="1"/>
  <c r="H57"/>
  <c r="G57"/>
  <c r="H56"/>
  <c r="G56"/>
  <c r="H55"/>
  <c r="G55"/>
  <c r="H54"/>
  <c r="G54"/>
  <c r="I54" s="1"/>
  <c r="H53"/>
  <c r="G53"/>
  <c r="H52"/>
  <c r="G52"/>
  <c r="H51"/>
  <c r="G51"/>
  <c r="H50"/>
  <c r="G50"/>
  <c r="I50" s="1"/>
  <c r="H49"/>
  <c r="G49"/>
  <c r="H48"/>
  <c r="G48"/>
  <c r="H40"/>
  <c r="G40"/>
  <c r="H35"/>
  <c r="G35"/>
  <c r="H26"/>
  <c r="G26"/>
  <c r="H22"/>
  <c r="G22"/>
  <c r="I22" s="1"/>
  <c r="H19"/>
  <c r="G19"/>
  <c r="H18"/>
  <c r="G18"/>
  <c r="I18" s="1"/>
  <c r="H16"/>
  <c r="G16"/>
  <c r="H13"/>
  <c r="G13"/>
  <c r="I13" s="1"/>
  <c r="H11"/>
  <c r="G11"/>
  <c r="H10"/>
  <c r="G10"/>
  <c r="I10" s="1"/>
  <c r="H8"/>
  <c r="G8"/>
  <c r="H6"/>
  <c r="G6"/>
  <c r="I6" s="1"/>
  <c r="H75" i="19"/>
  <c r="G75"/>
  <c r="H48"/>
  <c r="G48"/>
  <c r="I48" s="1"/>
  <c r="H47"/>
  <c r="G47"/>
  <c r="H46"/>
  <c r="G46"/>
  <c r="H45"/>
  <c r="G45"/>
  <c r="H44"/>
  <c r="G44"/>
  <c r="I44" s="1"/>
  <c r="H43"/>
  <c r="G43"/>
  <c r="H39"/>
  <c r="G39"/>
  <c r="I39" s="1"/>
  <c r="H38"/>
  <c r="G38"/>
  <c r="H37"/>
  <c r="G37"/>
  <c r="I37" s="1"/>
  <c r="H36"/>
  <c r="G36"/>
  <c r="H35"/>
  <c r="G35"/>
  <c r="I35" s="1"/>
  <c r="H34"/>
  <c r="G34"/>
  <c r="H33"/>
  <c r="G33"/>
  <c r="H32"/>
  <c r="G32"/>
  <c r="H31"/>
  <c r="G31"/>
  <c r="I31" s="1"/>
  <c r="H30"/>
  <c r="G30"/>
  <c r="H29"/>
  <c r="G29"/>
  <c r="H28"/>
  <c r="G28"/>
  <c r="H27"/>
  <c r="G27"/>
  <c r="I27" s="1"/>
  <c r="H26"/>
  <c r="G26"/>
  <c r="H25"/>
  <c r="G25"/>
  <c r="H23"/>
  <c r="G23"/>
  <c r="H22"/>
  <c r="G22"/>
  <c r="H8"/>
  <c r="H7"/>
  <c r="G7"/>
  <c r="H6"/>
  <c r="G6"/>
  <c r="H5"/>
  <c r="G5"/>
  <c r="H80" i="18"/>
  <c r="I80" s="1"/>
  <c r="G80"/>
  <c r="G79"/>
  <c r="G78"/>
  <c r="H79"/>
  <c r="H78"/>
  <c r="H73"/>
  <c r="H65"/>
  <c r="I65" s="1"/>
  <c r="G65"/>
  <c r="H66"/>
  <c r="G66"/>
  <c r="H37"/>
  <c r="I37" s="1"/>
  <c r="G37"/>
  <c r="H36"/>
  <c r="G36"/>
  <c r="I36" s="1"/>
  <c r="H35"/>
  <c r="G35"/>
  <c r="H34"/>
  <c r="G34"/>
  <c r="H33"/>
  <c r="I33" s="1"/>
  <c r="G33"/>
  <c r="H32"/>
  <c r="G32"/>
  <c r="I32" s="1"/>
  <c r="H31"/>
  <c r="G31"/>
  <c r="H30"/>
  <c r="G30"/>
  <c r="H29"/>
  <c r="G29"/>
  <c r="H28"/>
  <c r="G28"/>
  <c r="I28" s="1"/>
  <c r="H27"/>
  <c r="G27"/>
  <c r="H26"/>
  <c r="G26"/>
  <c r="I26" s="1"/>
  <c r="H25"/>
  <c r="G25"/>
  <c r="H24"/>
  <c r="G24"/>
  <c r="H23"/>
  <c r="I23" s="1"/>
  <c r="G23"/>
  <c r="H22"/>
  <c r="G22"/>
  <c r="I22" s="1"/>
  <c r="H20"/>
  <c r="I20" s="1"/>
  <c r="G20"/>
  <c r="H19"/>
  <c r="G19"/>
  <c r="I19" s="1"/>
  <c r="H18"/>
  <c r="G18"/>
  <c r="H17"/>
  <c r="G17"/>
  <c r="H16"/>
  <c r="G16"/>
  <c r="H15"/>
  <c r="G15"/>
  <c r="H14"/>
  <c r="I14" s="1"/>
  <c r="G14"/>
  <c r="H12"/>
  <c r="G12"/>
  <c r="G11"/>
  <c r="I11" s="1"/>
  <c r="H11"/>
  <c r="H127" i="17"/>
  <c r="G127"/>
  <c r="H123"/>
  <c r="I123" s="1"/>
  <c r="G123"/>
  <c r="H125"/>
  <c r="G125"/>
  <c r="I125" s="1"/>
  <c r="H122"/>
  <c r="G122"/>
  <c r="H118"/>
  <c r="G118"/>
  <c r="I118" s="1"/>
  <c r="H117"/>
  <c r="G117"/>
  <c r="G115"/>
  <c r="H115"/>
  <c r="H114"/>
  <c r="I114" s="1"/>
  <c r="G114"/>
  <c r="H111"/>
  <c r="G111"/>
  <c r="H110"/>
  <c r="G108"/>
  <c r="G110"/>
  <c r="H108"/>
  <c r="H103"/>
  <c r="I103" s="1"/>
  <c r="G103"/>
  <c r="H102"/>
  <c r="G102"/>
  <c r="I102" s="1"/>
  <c r="H98"/>
  <c r="I98" s="1"/>
  <c r="G98"/>
  <c r="H96"/>
  <c r="G96"/>
  <c r="H94"/>
  <c r="G94"/>
  <c r="H93"/>
  <c r="G93"/>
  <c r="I93" s="1"/>
  <c r="H91"/>
  <c r="I91" s="1"/>
  <c r="G91"/>
  <c r="H90"/>
  <c r="G90"/>
  <c r="I90" s="1"/>
  <c r="H87"/>
  <c r="I87" s="1"/>
  <c r="G87"/>
  <c r="H83"/>
  <c r="H75"/>
  <c r="H74"/>
  <c r="I74" s="1"/>
  <c r="H59"/>
  <c r="H50"/>
  <c r="G50"/>
  <c r="I50" s="1"/>
  <c r="H48"/>
  <c r="G48"/>
  <c r="H46"/>
  <c r="G46"/>
  <c r="I46" s="1"/>
  <c r="H43"/>
  <c r="G43"/>
  <c r="G39"/>
  <c r="I33"/>
  <c r="H31"/>
  <c r="G31"/>
  <c r="H27"/>
  <c r="G27"/>
  <c r="I27" s="1"/>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9"/>
  <c r="I50"/>
  <c r="I51"/>
  <c r="I52"/>
  <c r="I54"/>
  <c r="I55"/>
  <c r="I56"/>
  <c r="I57"/>
  <c r="I58"/>
  <c r="I59"/>
  <c r="I60"/>
  <c r="I61"/>
  <c r="I62"/>
  <c r="I63"/>
  <c r="I64"/>
  <c r="I65"/>
  <c r="I66"/>
  <c r="I67"/>
  <c r="I68"/>
  <c r="I69"/>
  <c r="I70"/>
  <c r="I71"/>
  <c r="I72"/>
  <c r="I73"/>
  <c r="I74"/>
  <c r="I75"/>
  <c r="I76"/>
  <c r="I77"/>
  <c r="I78"/>
  <c r="I79"/>
  <c r="I80"/>
  <c r="I81"/>
  <c r="I82"/>
  <c r="I83"/>
  <c r="I84"/>
  <c r="I85"/>
  <c r="I86"/>
  <c r="I87"/>
  <c r="I88"/>
  <c r="I102"/>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8" i="19"/>
  <c r="I9"/>
  <c r="I10"/>
  <c r="I11"/>
  <c r="I12"/>
  <c r="I13"/>
  <c r="I14"/>
  <c r="I15"/>
  <c r="I16"/>
  <c r="I17"/>
  <c r="I18"/>
  <c r="I19"/>
  <c r="I20"/>
  <c r="I21"/>
  <c r="I24"/>
  <c r="I26"/>
  <c r="I28"/>
  <c r="I32"/>
  <c r="I33"/>
  <c r="I34"/>
  <c r="I36"/>
  <c r="I38"/>
  <c r="I40"/>
  <c r="I41"/>
  <c r="I42"/>
  <c r="I43"/>
  <c r="I45"/>
  <c r="I47"/>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3"/>
  <c r="I18"/>
  <c r="I21"/>
  <c r="I29"/>
  <c r="I38"/>
  <c r="I39"/>
  <c r="I40"/>
  <c r="I41"/>
  <c r="I42"/>
  <c r="I43"/>
  <c r="I44"/>
  <c r="I45"/>
  <c r="I46"/>
  <c r="I47"/>
  <c r="I48"/>
  <c r="I49"/>
  <c r="I50"/>
  <c r="I51"/>
  <c r="I52"/>
  <c r="I53"/>
  <c r="I54"/>
  <c r="I55"/>
  <c r="I56"/>
  <c r="I57"/>
  <c r="I58"/>
  <c r="I59"/>
  <c r="I60"/>
  <c r="I61"/>
  <c r="I62"/>
  <c r="I63"/>
  <c r="I64"/>
  <c r="I67"/>
  <c r="I68"/>
  <c r="I69"/>
  <c r="I70"/>
  <c r="I71"/>
  <c r="I72"/>
  <c r="I74"/>
  <c r="I75"/>
  <c r="I76"/>
  <c r="I77"/>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8"/>
  <c r="I29"/>
  <c r="I30"/>
  <c r="I31"/>
  <c r="I32"/>
  <c r="I34"/>
  <c r="I35"/>
  <c r="I36"/>
  <c r="I37"/>
  <c r="I38"/>
  <c r="I39"/>
  <c r="I40"/>
  <c r="I41"/>
  <c r="I42"/>
  <c r="I43"/>
  <c r="I44"/>
  <c r="I45"/>
  <c r="I47"/>
  <c r="I48"/>
  <c r="I49"/>
  <c r="I51"/>
  <c r="I52"/>
  <c r="I53"/>
  <c r="I54"/>
  <c r="I55"/>
  <c r="I56"/>
  <c r="I57"/>
  <c r="I58"/>
  <c r="I59"/>
  <c r="I60"/>
  <c r="I61"/>
  <c r="I62"/>
  <c r="I63"/>
  <c r="I64"/>
  <c r="I65"/>
  <c r="I66"/>
  <c r="I67"/>
  <c r="I68"/>
  <c r="I69"/>
  <c r="I70"/>
  <c r="I71"/>
  <c r="I72"/>
  <c r="I73"/>
  <c r="I75"/>
  <c r="I76"/>
  <c r="I77"/>
  <c r="I78"/>
  <c r="I79"/>
  <c r="I80"/>
  <c r="I81"/>
  <c r="I82"/>
  <c r="I83"/>
  <c r="I84"/>
  <c r="I85"/>
  <c r="I86"/>
  <c r="I88"/>
  <c r="I89"/>
  <c r="I92"/>
  <c r="I94"/>
  <c r="I95"/>
  <c r="I97"/>
  <c r="I99"/>
  <c r="I100"/>
  <c r="I101"/>
  <c r="I104"/>
  <c r="I105"/>
  <c r="I106"/>
  <c r="I107"/>
  <c r="I108"/>
  <c r="I109"/>
  <c r="I111"/>
  <c r="I112"/>
  <c r="I113"/>
  <c r="I115"/>
  <c r="I116"/>
  <c r="I117"/>
  <c r="I119"/>
  <c r="I120"/>
  <c r="I121"/>
  <c r="I122"/>
  <c r="I124"/>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 i="5"/>
  <c r="I8"/>
  <c r="I9"/>
  <c r="I11"/>
  <c r="I12"/>
  <c r="I14"/>
  <c r="I15"/>
  <c r="I16"/>
  <c r="I17"/>
  <c r="I19"/>
  <c r="I20"/>
  <c r="I21"/>
  <c r="I23"/>
  <c r="I24"/>
  <c r="I25"/>
  <c r="I26"/>
  <c r="I27"/>
  <c r="I28"/>
  <c r="I29"/>
  <c r="I30"/>
  <c r="I31"/>
  <c r="I32"/>
  <c r="I33"/>
  <c r="I34"/>
  <c r="I36"/>
  <c r="I37"/>
  <c r="I38"/>
  <c r="I39"/>
  <c r="I40"/>
  <c r="I41"/>
  <c r="I42"/>
  <c r="I43"/>
  <c r="I44"/>
  <c r="I45"/>
  <c r="I46"/>
  <c r="I47"/>
  <c r="I48"/>
  <c r="I49"/>
  <c r="I51"/>
  <c r="I52"/>
  <c r="I53"/>
  <c r="I55"/>
  <c r="I56"/>
  <c r="I57"/>
  <c r="I59"/>
  <c r="I60"/>
  <c r="I61"/>
  <c r="I63"/>
  <c r="I64"/>
  <c r="I65"/>
  <c r="I66"/>
  <c r="I68"/>
  <c r="I70"/>
  <c r="I71"/>
  <c r="I72"/>
  <c r="I73"/>
  <c r="I74"/>
  <c r="I76"/>
  <c r="I78"/>
  <c r="I79"/>
  <c r="I80"/>
  <c r="I81"/>
  <c r="I82"/>
  <c r="I83"/>
  <c r="I84"/>
  <c r="I85"/>
  <c r="I86"/>
  <c r="I87"/>
  <c r="I88"/>
  <c r="I89"/>
  <c r="I90"/>
  <c r="I91"/>
  <c r="I92"/>
  <c r="I93"/>
  <c r="I94"/>
  <c r="I95"/>
  <c r="I96"/>
  <c r="I97"/>
  <c r="I98"/>
  <c r="I99"/>
  <c r="I100"/>
  <c r="I102"/>
  <c r="I103"/>
  <c r="I104"/>
  <c r="I105"/>
  <c r="I106"/>
  <c r="I107"/>
  <c r="I108"/>
  <c r="I109"/>
  <c r="I111"/>
  <c r="I112"/>
  <c r="I113"/>
  <c r="I114"/>
  <c r="I115"/>
  <c r="I116"/>
  <c r="I118"/>
  <c r="I119"/>
  <c r="I120"/>
  <c r="I121"/>
  <c r="I123"/>
  <c r="I124"/>
  <c r="I125"/>
  <c r="I126"/>
  <c r="I127"/>
  <c r="I128"/>
  <c r="I130"/>
  <c r="I131"/>
  <c r="I132"/>
  <c r="I133"/>
  <c r="I135"/>
  <c r="I136"/>
  <c r="I137"/>
  <c r="I138"/>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I96" i="17" l="1"/>
  <c r="I110"/>
  <c r="I79" i="18"/>
  <c r="I23" i="19"/>
  <c r="I30"/>
  <c r="I25"/>
  <c r="I29"/>
  <c r="I46"/>
  <c r="I92" i="21"/>
  <c r="I94"/>
  <c r="I96"/>
  <c r="I98"/>
  <c r="I100"/>
  <c r="I16" i="18"/>
  <c r="I25"/>
  <c r="I27"/>
  <c r="I31"/>
  <c r="I35"/>
  <c r="I6" i="19"/>
  <c r="I15" i="18"/>
  <c r="I30"/>
  <c r="I34"/>
  <c r="I66"/>
  <c r="I103" i="21"/>
  <c r="I113"/>
  <c r="I47"/>
  <c r="I53"/>
  <c r="I112"/>
  <c r="I111"/>
  <c r="I109"/>
  <c r="I108"/>
  <c r="I107"/>
  <c r="I106"/>
  <c r="I105"/>
  <c r="I99"/>
  <c r="I97"/>
  <c r="I91"/>
  <c r="I48"/>
  <c r="F26" i="11" s="1"/>
  <c r="I12" i="18"/>
  <c r="I17"/>
  <c r="I24"/>
  <c r="I7" i="19"/>
  <c r="I22"/>
  <c r="I78" i="18"/>
  <c r="D28" i="11"/>
  <c r="E28"/>
  <c r="F27" l="1"/>
  <c r="B167" i="2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<sst xmlns="http://schemas.openxmlformats.org/spreadsheetml/2006/main" count="5557" uniqueCount="1607">
  <si>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</si>
  <si>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</si>
  <si>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</si>
  <si>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</si>
  <si>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</si>
  <si>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</si>
  <si>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</si>
  <si>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</si>
  <si>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</si>
  <si>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</si>
  <si>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</si>
  <si>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</si>
  <si>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</si>
  <si>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</si>
  <si>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</si>
  <si>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</si>
  <si>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</si>
  <si>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</si>
  <si>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</si>
  <si>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</si>
  <si>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</si>
  <si>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</si>
  <si>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</si>
  <si>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</si>
  <si>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</si>
  <si>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</si>
  <si>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</si>
  <si>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</si>
  <si>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</si>
  <si>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</si>
  <si>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</si>
  <si>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</si>
  <si>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</si>
  <si>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</si>
  <si>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</si>
  <si>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</si>
  <si>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</si>
  <si>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</si>
  <si>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</si>
  <si>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</si>
  <si>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</si>
  <si>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</si>
  <si>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</si>
  <si>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</si>
  <si>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</si>
  <si>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</si>
  <si>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</si>
  <si>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</si>
  <si>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</si>
  <si>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</si>
  <si>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</si>
  <si>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</si>
  <si>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</si>
  <si>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</si>
  <si>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</si>
  <si>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</si>
  <si>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</si>
  <si>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</si>
  <si>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</si>
  <si>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</si>
  <si>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</si>
  <si>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</si>
  <si>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</si>
  <si>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</si>
  <si>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</si>
  <si>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</si>
  <si>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</si>
  <si>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</si>
  <si>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</si>
  <si>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</si>
  <si>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</si>
  <si>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</si>
  <si>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 FIROZ AHMED</t>
  </si>
  <si>
    <t>MO</t>
  </si>
  <si>
    <t>DR. JENIFA AK. DEWAN</t>
  </si>
  <si>
    <t>Dental Surgeon</t>
  </si>
  <si>
    <t>jeni87akh@yahoo.com</t>
  </si>
  <si>
    <t>RUSTAM ALI AHMED</t>
  </si>
  <si>
    <t>Pharmacist</t>
  </si>
  <si>
    <t>CHAYANIKA DEVI</t>
  </si>
  <si>
    <t>ANM</t>
  </si>
  <si>
    <t>DR. GOLAM MOSTAFA</t>
  </si>
  <si>
    <t>gm4521@gmail.com</t>
  </si>
  <si>
    <t>DR. RANTUMANI KAKATI</t>
  </si>
  <si>
    <t>YEAHIA KHAN</t>
  </si>
  <si>
    <t>MAMANI BALA DAS</t>
  </si>
  <si>
    <t>Ambari</t>
  </si>
  <si>
    <t>Tokrapara</t>
  </si>
  <si>
    <t>Garopara</t>
  </si>
  <si>
    <t>BADUWACHARA HIGH SCHOOL</t>
  </si>
  <si>
    <t>Kalpani Pt-I</t>
  </si>
  <si>
    <t>Kalpani Natunbosti A</t>
  </si>
  <si>
    <t>BALBALA H.S. SCHOOL</t>
  </si>
  <si>
    <t>SIMLAKANDI NATUNBASTI LP.</t>
  </si>
  <si>
    <t>Simlakandi</t>
  </si>
  <si>
    <t>BALBALA NATUNBASTI LP.</t>
  </si>
  <si>
    <t>DR. AMBEDKAR MES</t>
  </si>
  <si>
    <t>Kalpani Natunbostipara</t>
  </si>
  <si>
    <t>URPAD BILPARA LPS</t>
  </si>
  <si>
    <t>Kalpani Natunbosti</t>
  </si>
  <si>
    <t>SEUJI PATHAR LPS</t>
  </si>
  <si>
    <t>SATBOINI LP. GARO</t>
  </si>
  <si>
    <t>141 NO. CHANDAMARI LP.</t>
  </si>
  <si>
    <t>Kalpani</t>
  </si>
  <si>
    <t>BADUA CHARA LP.</t>
  </si>
  <si>
    <t>222 C BARJHARA LP.</t>
  </si>
  <si>
    <t>Borjora</t>
  </si>
  <si>
    <t>KUSHBARI LPS</t>
  </si>
  <si>
    <t>CHANDAMARI MAJORPARA LPS</t>
  </si>
  <si>
    <t>BORPITA LP.</t>
  </si>
  <si>
    <t>MONAKOSA LPS</t>
  </si>
  <si>
    <t>Borvita</t>
  </si>
  <si>
    <t>301 NO. NIDHANU RAM L.P</t>
  </si>
  <si>
    <t>Kalpani  Chandamary</t>
  </si>
  <si>
    <t>959 NO. KOKIRA LP.</t>
  </si>
  <si>
    <t>Kokira Pt-II</t>
  </si>
  <si>
    <t>KONGKERA GARO LP</t>
  </si>
  <si>
    <t>KONGKERA MES</t>
  </si>
  <si>
    <t>18030409603</t>
  </si>
  <si>
    <t>18030409604</t>
  </si>
  <si>
    <t>18030409701</t>
  </si>
  <si>
    <t>18030409703</t>
  </si>
  <si>
    <t>18030409702</t>
  </si>
  <si>
    <t>18030409706</t>
  </si>
  <si>
    <t>18030409707</t>
  </si>
  <si>
    <t>18030417301</t>
  </si>
  <si>
    <t>18030420101</t>
  </si>
  <si>
    <t>18030420102</t>
  </si>
  <si>
    <t>18030420103</t>
  </si>
  <si>
    <t>18030420105</t>
  </si>
  <si>
    <t>18030420104</t>
  </si>
  <si>
    <t>18030402401</t>
  </si>
  <si>
    <t>18030405704</t>
  </si>
  <si>
    <t>18030409601</t>
  </si>
  <si>
    <t>18030411601</t>
  </si>
  <si>
    <t>18030411801</t>
  </si>
  <si>
    <t>18030411802</t>
  </si>
  <si>
    <t>9854702011</t>
  </si>
  <si>
    <t>9435254561</t>
  </si>
  <si>
    <t>9854066898</t>
  </si>
  <si>
    <t>9707724260</t>
  </si>
  <si>
    <t>8876192360</t>
  </si>
  <si>
    <t>BUDDHA PURNIMA</t>
  </si>
  <si>
    <t>9859436440</t>
  </si>
  <si>
    <t>9859756610</t>
  </si>
  <si>
    <t>8474009686</t>
  </si>
  <si>
    <t>9854592489</t>
  </si>
  <si>
    <t>8753873018</t>
  </si>
  <si>
    <t>9957527413</t>
  </si>
  <si>
    <t>7896958991     9954518084</t>
  </si>
  <si>
    <t>7399211424</t>
  </si>
  <si>
    <t>7399326810</t>
  </si>
  <si>
    <t>9613455584</t>
  </si>
  <si>
    <t>9864388911</t>
  </si>
  <si>
    <t>9854901950</t>
  </si>
  <si>
    <t>9854613896</t>
  </si>
  <si>
    <t>9859126138</t>
  </si>
  <si>
    <t>9401166516</t>
  </si>
  <si>
    <t>Wed</t>
  </si>
  <si>
    <t>Thu</t>
  </si>
  <si>
    <t>Fri</t>
  </si>
  <si>
    <t>Sat</t>
  </si>
  <si>
    <t>Sun</t>
  </si>
  <si>
    <t>Mon</t>
  </si>
  <si>
    <t>Tue</t>
  </si>
  <si>
    <t>car</t>
  </si>
  <si>
    <t>151 NO (C) JAGANNATH PARA LPS</t>
  </si>
  <si>
    <t>Puthimari</t>
  </si>
  <si>
    <t>Jagannathpara</t>
  </si>
  <si>
    <t>GHOPA KACHOLOTPARA LPS</t>
  </si>
  <si>
    <t>Ghopapara</t>
  </si>
  <si>
    <t>Kaslotpara</t>
  </si>
  <si>
    <t>Ghopagaon</t>
  </si>
  <si>
    <t>HALDIBARI LPS</t>
  </si>
  <si>
    <t>RAJAPARA  LPS</t>
  </si>
  <si>
    <t>BAGHMARA LP.</t>
  </si>
  <si>
    <t>KANTABARI LP.</t>
  </si>
  <si>
    <t>DORAPARA NAYAPARA LP.</t>
  </si>
  <si>
    <t>DORAPARA TOKRAPARA LP.</t>
  </si>
  <si>
    <t>Dorapara Kali Mandir</t>
  </si>
  <si>
    <t>Dorapara</t>
  </si>
  <si>
    <t>Kalitapara</t>
  </si>
  <si>
    <t>DEULI MES</t>
  </si>
  <si>
    <t>Deuli</t>
  </si>
  <si>
    <t>Deuli Tilapara</t>
  </si>
  <si>
    <t>Deuli-E-zira</t>
  </si>
  <si>
    <t>DWARKA L.P.</t>
  </si>
  <si>
    <t>DWARKA MES</t>
  </si>
  <si>
    <t>Dwarka Garopara</t>
  </si>
  <si>
    <t>Ketekibari Garokata</t>
  </si>
  <si>
    <t>KETKIBARI MVS</t>
  </si>
  <si>
    <t>Ketkibari</t>
  </si>
  <si>
    <t>Ketekibari(M)</t>
  </si>
  <si>
    <t>BORJHORA GAROPARA LPS</t>
  </si>
  <si>
    <t>Barjara</t>
  </si>
  <si>
    <t>CHOTODAMAL L.P.</t>
  </si>
  <si>
    <t>DAMPARA LPS</t>
  </si>
  <si>
    <t>Chotodamal(M)</t>
  </si>
  <si>
    <t>Chotodamal</t>
  </si>
  <si>
    <t>KUMARI BAMUNDANGA LP.</t>
  </si>
  <si>
    <t>Khamari Bamundanga Garopara</t>
  </si>
  <si>
    <t>Bamundanga Muslimpara</t>
  </si>
  <si>
    <t>735 NO BAMUNDANGA GARO LP.</t>
  </si>
  <si>
    <t>Bamundanga Garopara</t>
  </si>
  <si>
    <t>BAMUNDANGA GOVT. ME</t>
  </si>
  <si>
    <t>Bamundanga</t>
  </si>
  <si>
    <t>468 NO. BAMUNDANGA L.P.</t>
  </si>
  <si>
    <t>Bamundanga Pt-II(M)</t>
  </si>
  <si>
    <t>Bamundanga Pt-I</t>
  </si>
  <si>
    <t>BAMUNDANGA NAPAKGRI LPS</t>
  </si>
  <si>
    <t>BAMUNDANGA CHAMAGURI LPS</t>
  </si>
  <si>
    <t>BARJHARA BAMUNDANGA  LP.</t>
  </si>
  <si>
    <t>K.N. LEMPARA MV.</t>
  </si>
  <si>
    <t>Lempara</t>
  </si>
  <si>
    <t>BAMUNDANGA MOUZA MES</t>
  </si>
  <si>
    <t>Lempara Garopara</t>
  </si>
  <si>
    <t>Lempara Namapara</t>
  </si>
  <si>
    <t>DWARKA GOJA PARA MV.</t>
  </si>
  <si>
    <t>DWARKA KACHARIPARA LPS</t>
  </si>
  <si>
    <t>Gajapara</t>
  </si>
  <si>
    <t>Dwarka Kacharipara</t>
  </si>
  <si>
    <t>MOJAIPARA GOVT J.B.S.</t>
  </si>
  <si>
    <t>Majai Garopara</t>
  </si>
  <si>
    <t>Majai Ravapara</t>
  </si>
  <si>
    <t>PRIMARI LPS</t>
  </si>
  <si>
    <t>Lengopara</t>
  </si>
  <si>
    <t>Dosorapara</t>
  </si>
  <si>
    <t>THAKURBILA LP.</t>
  </si>
  <si>
    <t>Thakurbila</t>
  </si>
  <si>
    <t>924 NO. NADIA PARA LP.</t>
  </si>
  <si>
    <t>Nodiyapara</t>
  </si>
  <si>
    <t>BISHNU RABHA LP.</t>
  </si>
  <si>
    <t>BISHNU RABHA MES</t>
  </si>
  <si>
    <t>RABHAPARA LPS</t>
  </si>
  <si>
    <t>TILAPARA L.P.</t>
  </si>
  <si>
    <t>DWARKA GOJAPARA HIGH School</t>
  </si>
  <si>
    <t>18030420001</t>
  </si>
  <si>
    <t>18030404303</t>
  </si>
  <si>
    <t>18030411402</t>
  </si>
  <si>
    <t>18030416701</t>
  </si>
  <si>
    <t>18030421601</t>
  </si>
  <si>
    <t>18030404302</t>
  </si>
  <si>
    <t>18030406801</t>
  </si>
  <si>
    <t>18030406802</t>
  </si>
  <si>
    <t>18030426501</t>
  </si>
  <si>
    <t>18030406901</t>
  </si>
  <si>
    <t>18030406904</t>
  </si>
  <si>
    <t>18030410402</t>
  </si>
  <si>
    <t>18030402103</t>
  </si>
  <si>
    <t>18030404801</t>
  </si>
  <si>
    <t>18030404803</t>
  </si>
  <si>
    <t>18030401402</t>
  </si>
  <si>
    <t>18030401401</t>
  </si>
  <si>
    <t>18030401403</t>
  </si>
  <si>
    <t>18030401501</t>
  </si>
  <si>
    <t>18030401503</t>
  </si>
  <si>
    <t>18030401502</t>
  </si>
  <si>
    <t>18030402102</t>
  </si>
  <si>
    <t>18030412302</t>
  </si>
  <si>
    <t>18030413303</t>
  </si>
  <si>
    <t>18030406902</t>
  </si>
  <si>
    <t>18030426601</t>
  </si>
  <si>
    <t>18030413302</t>
  </si>
  <si>
    <t>18030426702</t>
  </si>
  <si>
    <t>18030418401</t>
  </si>
  <si>
    <t>18030413801</t>
  </si>
  <si>
    <t>18030413301</t>
  </si>
  <si>
    <t>18030413802</t>
  </si>
  <si>
    <t>18030426602</t>
  </si>
  <si>
    <t>18030406401</t>
  </si>
  <si>
    <t>9859776896</t>
  </si>
  <si>
    <t>8761019286  8761949368</t>
  </si>
  <si>
    <t xml:space="preserve">9678382807     8011432707 </t>
  </si>
  <si>
    <t>9678195334</t>
  </si>
  <si>
    <t>8402046174</t>
  </si>
  <si>
    <t>7896780104</t>
  </si>
  <si>
    <t>8011621064</t>
  </si>
  <si>
    <t>7002098406</t>
  </si>
  <si>
    <t>9859062581</t>
  </si>
  <si>
    <t>8638135080</t>
  </si>
  <si>
    <t>8011351856</t>
  </si>
  <si>
    <t>9859213667</t>
  </si>
  <si>
    <t>8811893246</t>
  </si>
  <si>
    <t>9954297896</t>
  </si>
  <si>
    <t>8134098829</t>
  </si>
  <si>
    <t>_                    8761950514</t>
  </si>
  <si>
    <t>9859843061</t>
  </si>
  <si>
    <t>9954694107</t>
  </si>
  <si>
    <t>8749905751</t>
  </si>
  <si>
    <t>9854331773</t>
  </si>
  <si>
    <t>8812002119</t>
  </si>
  <si>
    <t>9577526239</t>
  </si>
  <si>
    <t>9957678083</t>
  </si>
  <si>
    <t>9954096894</t>
  </si>
  <si>
    <t>8472803624</t>
  </si>
  <si>
    <t>09854465227</t>
  </si>
  <si>
    <t>9954911871</t>
  </si>
  <si>
    <t>9859046855</t>
  </si>
  <si>
    <t>9706506932</t>
  </si>
  <si>
    <t>9859810590</t>
  </si>
  <si>
    <t>9854341926</t>
  </si>
  <si>
    <t>7896206795</t>
  </si>
  <si>
    <t>9707613354</t>
  </si>
  <si>
    <t>8253869171</t>
  </si>
  <si>
    <t>9678786556</t>
  </si>
  <si>
    <t>9678195327</t>
  </si>
  <si>
    <t>9435001905</t>
  </si>
  <si>
    <t>9577071534</t>
  </si>
  <si>
    <t>8011448829</t>
  </si>
  <si>
    <t>Pratima Basumatary</t>
  </si>
  <si>
    <t>Kusum devi</t>
  </si>
  <si>
    <t>Khagrabari SC</t>
  </si>
  <si>
    <t>TIA PARA LP.</t>
  </si>
  <si>
    <t>TIAPARA MES</t>
  </si>
  <si>
    <t>TILAPARA LP.</t>
  </si>
  <si>
    <t>MONAKOSA LP.</t>
  </si>
  <si>
    <t>RANGATULI  LP.</t>
  </si>
  <si>
    <t>Tiapara</t>
  </si>
  <si>
    <t>Reservebosti</t>
  </si>
  <si>
    <t>Kokira Garopara</t>
  </si>
  <si>
    <t>Paglijora</t>
  </si>
  <si>
    <t>Kalindidoba</t>
  </si>
  <si>
    <t>Buraburi</t>
  </si>
  <si>
    <t>Khurpara</t>
  </si>
  <si>
    <t>Kalpani A</t>
  </si>
  <si>
    <t>Thelapara</t>
  </si>
  <si>
    <t>Baduachara</t>
  </si>
  <si>
    <t>Kharuabada</t>
  </si>
  <si>
    <t>Chandarjan</t>
  </si>
  <si>
    <t>Ch. Majerpara Pt-I</t>
  </si>
  <si>
    <t>Borjora Pahar</t>
  </si>
  <si>
    <t>Satboini</t>
  </si>
  <si>
    <t>Paharkata</t>
  </si>
  <si>
    <t>Bokdow Domony</t>
  </si>
  <si>
    <t>Haldhibary</t>
  </si>
  <si>
    <t>Agia Pt-I</t>
  </si>
  <si>
    <t>Natunpara</t>
  </si>
  <si>
    <t>Dorapara Ullupara</t>
  </si>
  <si>
    <t>Ullupara Pt-II</t>
  </si>
  <si>
    <t>Ullupara Pt-II A</t>
  </si>
  <si>
    <t>Agia Pt-II</t>
  </si>
  <si>
    <t>Paharkara Garopara</t>
  </si>
  <si>
    <t>CHATAMARI ME MADRASSA</t>
  </si>
  <si>
    <t>MURALIJHAR MV.</t>
  </si>
  <si>
    <t>BAGUAN H.S.School</t>
  </si>
  <si>
    <t>DHUMBANDHA WEST Anganwadi</t>
  </si>
  <si>
    <t>DHUMBANDHA  Anganwadi</t>
  </si>
  <si>
    <t>524 BAGUAN GIRLS LP.</t>
  </si>
  <si>
    <t>PACHIM CHATAMARI VLPS</t>
  </si>
  <si>
    <t>MURALIJHAR GIRLS VLP</t>
  </si>
  <si>
    <t>NARANGABARI MES</t>
  </si>
  <si>
    <t>HALDI BARI LP.</t>
  </si>
  <si>
    <t>CHINABARI VLPS</t>
  </si>
  <si>
    <t>CHINABARI MES</t>
  </si>
  <si>
    <t>Muralijhar -A</t>
  </si>
  <si>
    <t xml:space="preserve">Muralijhar </t>
  </si>
  <si>
    <t>BAGUAN GIRLS HIGH School</t>
  </si>
  <si>
    <t>Nachanipara (M)</t>
  </si>
  <si>
    <t>18030415001</t>
  </si>
  <si>
    <t>18030415002</t>
  </si>
  <si>
    <t>18030418901</t>
  </si>
  <si>
    <t>18030418902</t>
  </si>
  <si>
    <t>18030416501</t>
  </si>
  <si>
    <t>18030407202</t>
  </si>
  <si>
    <t>18030413701</t>
  </si>
  <si>
    <t>18030414203</t>
  </si>
  <si>
    <t>18030417101</t>
  </si>
  <si>
    <t>18030427801</t>
  </si>
  <si>
    <t>18030413702</t>
  </si>
  <si>
    <t>18030417102</t>
  </si>
  <si>
    <t>18030427201</t>
  </si>
  <si>
    <t>18030427202</t>
  </si>
  <si>
    <t>18287040201</t>
  </si>
  <si>
    <t>18287040202</t>
  </si>
  <si>
    <t>18030414208</t>
  </si>
  <si>
    <t>18287040214</t>
  </si>
  <si>
    <t>9957076359</t>
  </si>
  <si>
    <t>9706634415</t>
  </si>
  <si>
    <t>8473042910</t>
  </si>
  <si>
    <t>8876046290</t>
  </si>
  <si>
    <t>EID</t>
  </si>
  <si>
    <t>8011888878    9678339139</t>
  </si>
  <si>
    <t xml:space="preserve">9706273203        8133033817  </t>
  </si>
  <si>
    <t>9613123059             9706649954</t>
  </si>
  <si>
    <t>9435638363</t>
  </si>
  <si>
    <t>8812074742</t>
  </si>
  <si>
    <t>9435975567</t>
  </si>
  <si>
    <t>8486242357</t>
  </si>
  <si>
    <t>9401159087</t>
  </si>
  <si>
    <t>8011380742</t>
  </si>
  <si>
    <t>9954058236</t>
  </si>
  <si>
    <t>9957126407</t>
  </si>
  <si>
    <t>9957908217</t>
  </si>
  <si>
    <t>9954946488</t>
  </si>
  <si>
    <t>08011911007</t>
  </si>
  <si>
    <t>8011444453</t>
  </si>
  <si>
    <t>9435570323</t>
  </si>
  <si>
    <t>18030422001</t>
  </si>
  <si>
    <t>18030422004</t>
  </si>
  <si>
    <t>18030401304</t>
  </si>
  <si>
    <t>18030406501</t>
  </si>
  <si>
    <t>18030406503</t>
  </si>
  <si>
    <t>18030416601</t>
  </si>
  <si>
    <t>18030416603</t>
  </si>
  <si>
    <t>18030400518</t>
  </si>
  <si>
    <t>18030400506</t>
  </si>
  <si>
    <t>18030400520</t>
  </si>
  <si>
    <t>18030400505</t>
  </si>
  <si>
    <t>18287040121</t>
  </si>
  <si>
    <t>18287040122</t>
  </si>
  <si>
    <t>18287040120</t>
  </si>
  <si>
    <t>18030400501</t>
  </si>
  <si>
    <t>18287040119</t>
  </si>
  <si>
    <t>18287040117</t>
  </si>
  <si>
    <t>18287040118</t>
  </si>
  <si>
    <t>18030410203</t>
  </si>
  <si>
    <t>18030410205</t>
  </si>
  <si>
    <t>18030410201</t>
  </si>
  <si>
    <t>18030409105</t>
  </si>
  <si>
    <t>18030410204</t>
  </si>
  <si>
    <t>Bairang</t>
  </si>
  <si>
    <t>Bagdoba</t>
  </si>
  <si>
    <t>RAIKONA MES</t>
  </si>
  <si>
    <t>RAIKONA HIGH School</t>
  </si>
  <si>
    <t>Jogna Rajbonshi</t>
  </si>
  <si>
    <t>209 NO. BALIJANA LPS.</t>
  </si>
  <si>
    <t>SHINGIMARI LP.</t>
  </si>
  <si>
    <t>BAPUPARA MES</t>
  </si>
  <si>
    <t>Daharipara</t>
  </si>
  <si>
    <t>Gojapara Pt-II</t>
  </si>
  <si>
    <t>Khelarbori</t>
  </si>
  <si>
    <t>223 NO RANGSAPARA LP.</t>
  </si>
  <si>
    <t>RANGSAPARA MES</t>
  </si>
  <si>
    <t>AMBARI BAZAR HIGH School</t>
  </si>
  <si>
    <t>AMBARI GIRLS MEM</t>
  </si>
  <si>
    <t>AMBARI TINIALI BAZAR HIGH School</t>
  </si>
  <si>
    <t>AMBARI KADOTIKA MV.</t>
  </si>
  <si>
    <t>Kadotika</t>
  </si>
  <si>
    <t>Kadotika Pub</t>
  </si>
  <si>
    <t>Ambari Kodalkati (M)</t>
  </si>
  <si>
    <t>AMBARI SISHU PATHSALA LP.</t>
  </si>
  <si>
    <t>Ambari Pub</t>
  </si>
  <si>
    <t>Ambari Pub - A</t>
  </si>
  <si>
    <t>KATLITARI KALZANIPARA LPS</t>
  </si>
  <si>
    <t>KATLITARI  MEM</t>
  </si>
  <si>
    <t>461 NO. KATLITARI LP.</t>
  </si>
  <si>
    <t>PACHIM KADOTIKA MEM</t>
  </si>
  <si>
    <t>PUB KATLITARY VLP</t>
  </si>
  <si>
    <t>9577785710</t>
  </si>
  <si>
    <t>9706961633</t>
  </si>
  <si>
    <t>9854337599</t>
  </si>
  <si>
    <t>9854613955</t>
  </si>
  <si>
    <t>9613119654</t>
  </si>
  <si>
    <t>9613455617</t>
  </si>
  <si>
    <t>9854506750</t>
  </si>
  <si>
    <t>9859718951</t>
  </si>
  <si>
    <t>9435725354</t>
  </si>
  <si>
    <t>8011943852</t>
  </si>
  <si>
    <t>7002283758</t>
  </si>
  <si>
    <t>9435314862</t>
  </si>
  <si>
    <t>9678715637</t>
  </si>
  <si>
    <t>8486624839</t>
  </si>
  <si>
    <t>7635892040</t>
  </si>
  <si>
    <t>9678865705</t>
  </si>
  <si>
    <t>9678233099</t>
  </si>
  <si>
    <t>7086536510</t>
  </si>
  <si>
    <t>9954841752</t>
  </si>
  <si>
    <t>8876871227</t>
  </si>
  <si>
    <t>8011870319</t>
  </si>
  <si>
    <t>18287040205</t>
  </si>
  <si>
    <t>18287040206</t>
  </si>
  <si>
    <t>18287040207</t>
  </si>
  <si>
    <t>18287040208</t>
  </si>
  <si>
    <t>18287040209</t>
  </si>
  <si>
    <t>18287040210</t>
  </si>
  <si>
    <t>18287040211</t>
  </si>
  <si>
    <t>18287040212</t>
  </si>
  <si>
    <t>18287040213</t>
  </si>
  <si>
    <t>18287040215</t>
  </si>
  <si>
    <t>18287040216</t>
  </si>
  <si>
    <t>18287040217</t>
  </si>
  <si>
    <t>18287040605</t>
  </si>
  <si>
    <t>18287040606</t>
  </si>
  <si>
    <t>18287040501</t>
  </si>
  <si>
    <t>18287040502</t>
  </si>
  <si>
    <t>18287040505</t>
  </si>
  <si>
    <t>18287040506</t>
  </si>
  <si>
    <t>18287040507</t>
  </si>
  <si>
    <t>18287040508</t>
  </si>
  <si>
    <t>18287040509</t>
  </si>
  <si>
    <t>18287040510</t>
  </si>
  <si>
    <t>18287040511</t>
  </si>
  <si>
    <t>18287040512</t>
  </si>
  <si>
    <t>18287040513</t>
  </si>
  <si>
    <t>18287040514</t>
  </si>
  <si>
    <t>18287040517</t>
  </si>
  <si>
    <t>18287040518</t>
  </si>
  <si>
    <t>18287040520</t>
  </si>
  <si>
    <t>18287040521</t>
  </si>
  <si>
    <t>18287040519</t>
  </si>
  <si>
    <t>18287040522</t>
  </si>
  <si>
    <t>18287040503</t>
  </si>
  <si>
    <t>18287040504</t>
  </si>
  <si>
    <t>18287040601</t>
  </si>
  <si>
    <t>18287040602</t>
  </si>
  <si>
    <t>18287040603</t>
  </si>
  <si>
    <t>18287040604</t>
  </si>
  <si>
    <t>LP.</t>
  </si>
  <si>
    <t>LP,UP</t>
  </si>
  <si>
    <t>Garadubi</t>
  </si>
  <si>
    <t>Kontashibari</t>
  </si>
  <si>
    <t>Newgarden</t>
  </si>
  <si>
    <t>Narangabari -B</t>
  </si>
  <si>
    <t>Narengabari Majerpara (M)</t>
  </si>
  <si>
    <t xml:space="preserve">Narengabari  </t>
  </si>
  <si>
    <t>Narengabari -A</t>
  </si>
  <si>
    <t>Sabaji Baguan</t>
  </si>
  <si>
    <t>Chatamari</t>
  </si>
  <si>
    <t>Garovatkhowa Muslimpara</t>
  </si>
  <si>
    <t>Garovatkhowa Muslimpara-A</t>
  </si>
  <si>
    <t>Garovatkhowa</t>
  </si>
  <si>
    <t>Peshkarpara</t>
  </si>
  <si>
    <t>Choto-Boro Baguan</t>
  </si>
  <si>
    <t>Chinabari</t>
  </si>
  <si>
    <t>Sijokona Garopara</t>
  </si>
  <si>
    <t>Bodahapur</t>
  </si>
  <si>
    <t>Paglakona</t>
  </si>
  <si>
    <t>Ransai</t>
  </si>
  <si>
    <t>Dhamkhuli</t>
  </si>
  <si>
    <t>Khuksipara</t>
  </si>
  <si>
    <t>Salpara</t>
  </si>
  <si>
    <t>Chigisim</t>
  </si>
  <si>
    <t>Baijuri</t>
  </si>
  <si>
    <t>Meghadum</t>
  </si>
  <si>
    <t>Hatigaon Rabhapara</t>
  </si>
  <si>
    <t xml:space="preserve">Hatigaon </t>
  </si>
  <si>
    <t>Belpara</t>
  </si>
  <si>
    <t>Balapara</t>
  </si>
  <si>
    <t>BATABARI Anganwadi</t>
  </si>
  <si>
    <t>KONGKAI BATABARI Anganwadi</t>
  </si>
  <si>
    <t>Barali</t>
  </si>
  <si>
    <t>Mongrai Part I</t>
  </si>
  <si>
    <t>Choto Mongrai</t>
  </si>
  <si>
    <t>Mongrai Part II</t>
  </si>
  <si>
    <t>Gendabari</t>
  </si>
  <si>
    <t>Kharmuza Pt-I</t>
  </si>
  <si>
    <t>Kharmuza Garopara</t>
  </si>
  <si>
    <t>Haripur Karaikhowa</t>
  </si>
  <si>
    <t>Nalbari -A</t>
  </si>
  <si>
    <t xml:space="preserve">Nalbari </t>
  </si>
  <si>
    <t>Deudhutri Billpara</t>
  </si>
  <si>
    <t>Nalbari Panikheti</t>
  </si>
  <si>
    <t>Deudhutri Panikheti</t>
  </si>
  <si>
    <t xml:space="preserve">Sonahara </t>
  </si>
  <si>
    <t>Sonahara Pub</t>
  </si>
  <si>
    <t>Sonahara Pt-II</t>
  </si>
  <si>
    <t>Sonahara Uttar</t>
  </si>
  <si>
    <t>Kharmuza Charpara</t>
  </si>
  <si>
    <t>Kharmuza Bangapara (M)</t>
  </si>
  <si>
    <t>Kharmuza Charpara -A</t>
  </si>
  <si>
    <t>Kharmuza Majerpara</t>
  </si>
  <si>
    <t>Kharmuza Sarakpara(M)</t>
  </si>
  <si>
    <t>Kharmuza Madfield</t>
  </si>
  <si>
    <t>Kharmuza Garopara -A</t>
  </si>
  <si>
    <t>Kharmuza Pt-II</t>
  </si>
  <si>
    <t>Karirchala Billpara</t>
  </si>
  <si>
    <t>Karirchala Batabari</t>
  </si>
  <si>
    <t>Angulkati Batabari</t>
  </si>
  <si>
    <t>Batabari Pub</t>
  </si>
  <si>
    <t>Gobindapur Ravabosti</t>
  </si>
  <si>
    <t>8135938640   9954769764</t>
  </si>
  <si>
    <t>_     9706801512</t>
  </si>
  <si>
    <t>Kaljanipara</t>
  </si>
  <si>
    <t>Soulmari</t>
  </si>
  <si>
    <t>Soulmari Pt-II (M)</t>
  </si>
  <si>
    <t>Soulmari Pt-III (M)</t>
  </si>
  <si>
    <t>Latima (M)</t>
  </si>
  <si>
    <t>Katlitari &amp; Latima</t>
  </si>
  <si>
    <t>Arabandha</t>
  </si>
  <si>
    <t>Pakhritary</t>
  </si>
  <si>
    <t>Darirpar</t>
  </si>
  <si>
    <t>North Darirpar</t>
  </si>
  <si>
    <t>South Darirpar</t>
  </si>
  <si>
    <t>Motilalpara -A</t>
  </si>
  <si>
    <t>Motilalpara</t>
  </si>
  <si>
    <t>Dhumbandha</t>
  </si>
  <si>
    <t>Dhumbandha West</t>
  </si>
  <si>
    <t>Campara</t>
  </si>
  <si>
    <t>Dhumbandha -A (M)</t>
  </si>
  <si>
    <t xml:space="preserve">Chakla </t>
  </si>
  <si>
    <t>Palashbari -A</t>
  </si>
  <si>
    <t xml:space="preserve">Palashbari </t>
  </si>
  <si>
    <t xml:space="preserve">Junkaipara </t>
  </si>
  <si>
    <t>Chakla -A</t>
  </si>
  <si>
    <t>Thepkai</t>
  </si>
  <si>
    <t>Lalkura</t>
  </si>
  <si>
    <t xml:space="preserve">Lalkura Pub </t>
  </si>
  <si>
    <t>Sopatola Bilpara</t>
  </si>
  <si>
    <t xml:space="preserve">Sopatola   </t>
  </si>
  <si>
    <t>Thepkai Pahartoli -A</t>
  </si>
  <si>
    <t>Thepkai Phartoli</t>
  </si>
  <si>
    <t>Nolonga Uzanpara</t>
  </si>
  <si>
    <t>Nolonga</t>
  </si>
  <si>
    <t>Singimari</t>
  </si>
  <si>
    <t>Singimari -A</t>
  </si>
  <si>
    <t>Nolonga Pt- I</t>
  </si>
  <si>
    <t>Sarkarpara -A</t>
  </si>
  <si>
    <t xml:space="preserve">Sarkarpara </t>
  </si>
  <si>
    <t>N/P Muslim Ghonapara(M)</t>
  </si>
  <si>
    <t xml:space="preserve">Nolonga Pahartoli Reserve </t>
  </si>
  <si>
    <t>Nolonga Pahartoli Rabhapara</t>
  </si>
  <si>
    <t>Nolonga Pahartoli Reserve-A (M)</t>
  </si>
  <si>
    <t>18287040101</t>
  </si>
  <si>
    <t>18287040104</t>
  </si>
  <si>
    <t>18287040102</t>
  </si>
  <si>
    <t>18287040103</t>
  </si>
  <si>
    <t>18287040105</t>
  </si>
  <si>
    <t>18287040106</t>
  </si>
  <si>
    <t>18287040304</t>
  </si>
  <si>
    <t>18287040307</t>
  </si>
  <si>
    <t>18287040301</t>
  </si>
  <si>
    <t>18287040302</t>
  </si>
  <si>
    <t>18287040303</t>
  </si>
  <si>
    <t>18287040306</t>
  </si>
  <si>
    <t>18287040305</t>
  </si>
  <si>
    <t>18287040308</t>
  </si>
  <si>
    <t>18287040310</t>
  </si>
  <si>
    <t>18287040311</t>
  </si>
  <si>
    <t>18287040312</t>
  </si>
  <si>
    <t>18287040313</t>
  </si>
  <si>
    <t>18287040203</t>
  </si>
  <si>
    <t>18287040204</t>
  </si>
  <si>
    <t>18287040709</t>
  </si>
  <si>
    <t>18287040708</t>
  </si>
  <si>
    <t>18287040314</t>
  </si>
  <si>
    <t>18287040705</t>
  </si>
  <si>
    <t>18287040710</t>
  </si>
  <si>
    <t>18287040712</t>
  </si>
  <si>
    <t>18287040713</t>
  </si>
  <si>
    <t>18287040714</t>
  </si>
  <si>
    <t>18287040715</t>
  </si>
  <si>
    <t>18287040716</t>
  </si>
  <si>
    <t>18287040717</t>
  </si>
  <si>
    <t>18287040702</t>
  </si>
  <si>
    <t>18287040703</t>
  </si>
  <si>
    <t>1828704074</t>
  </si>
  <si>
    <t>18287040706</t>
  </si>
  <si>
    <t>18287040707</t>
  </si>
  <si>
    <t>18287040711</t>
  </si>
  <si>
    <t>18287040720</t>
  </si>
  <si>
    <t>18287040721</t>
  </si>
  <si>
    <t>18287040718</t>
  </si>
  <si>
    <t>18287040719</t>
  </si>
  <si>
    <t>18287040722</t>
  </si>
  <si>
    <t>18287040701</t>
  </si>
  <si>
    <t>BAIKUNTHAPUR LP.</t>
  </si>
  <si>
    <t>957 NO. MAJERBORI BHEDAIPARA</t>
  </si>
  <si>
    <t>BARDAMAL H.S.School</t>
  </si>
  <si>
    <t>BHEDAIPARA LPS</t>
  </si>
  <si>
    <t>250 NO. C AMBARI NARAYANPARA</t>
  </si>
  <si>
    <t>207 NO NICHINTA LP.</t>
  </si>
  <si>
    <t>922 NO NICHINTA GARO  LP.</t>
  </si>
  <si>
    <t>KOCHPARA LP.</t>
  </si>
  <si>
    <t>KAMARI LPS</t>
  </si>
  <si>
    <t>214 NO ROKHAPARA LP.</t>
  </si>
  <si>
    <t>PANCHARATNA KUMRI HIGH School</t>
  </si>
  <si>
    <t>RATNAPEETH HIGH School</t>
  </si>
  <si>
    <t>EID-ULZUHA</t>
  </si>
  <si>
    <t>CHANDARIA PATHER HIGH School</t>
  </si>
  <si>
    <t>KARBALA HIGH School</t>
  </si>
  <si>
    <t>INDEPENDENCE DAY</t>
  </si>
  <si>
    <t>DEREK HIGHER SECONDARY School</t>
  </si>
  <si>
    <t>268 C NO CHATRAPUR LP.</t>
  </si>
  <si>
    <t>GORAIMARI LP.</t>
  </si>
  <si>
    <t>DAKURBHITA RAMJANAKI LPS</t>
  </si>
  <si>
    <t>BAMUNGHOPA LP.</t>
  </si>
  <si>
    <t>JANMASTAMI</t>
  </si>
  <si>
    <t>CHUTKI LP.</t>
  </si>
  <si>
    <t>230 C NO DARI DURI LP.</t>
  </si>
  <si>
    <t>DARIDURI MVS</t>
  </si>
  <si>
    <t>MAKRI LPS</t>
  </si>
  <si>
    <t>MAKRI KALA GURU B.P. RABHA MES</t>
  </si>
  <si>
    <t>BARBHITA HIGH School</t>
  </si>
  <si>
    <t>BARBHITA TR. MV.</t>
  </si>
  <si>
    <t>18030400901</t>
  </si>
  <si>
    <t>18030403301</t>
  </si>
  <si>
    <t>18030419505</t>
  </si>
  <si>
    <t>18030403302</t>
  </si>
  <si>
    <t>18030414301</t>
  </si>
  <si>
    <t>18030414601</t>
  </si>
  <si>
    <t>18030414602</t>
  </si>
  <si>
    <t>18030411501</t>
  </si>
  <si>
    <t>18030416602</t>
  </si>
  <si>
    <t>18030416801</t>
  </si>
  <si>
    <t>18030420312</t>
  </si>
  <si>
    <t>18030405705</t>
  </si>
  <si>
    <t>18030424808</t>
  </si>
  <si>
    <t>18030424312</t>
  </si>
  <si>
    <t>18030400105</t>
  </si>
  <si>
    <t>18030404401</t>
  </si>
  <si>
    <t>18030405002</t>
  </si>
  <si>
    <t>18030405303</t>
  </si>
  <si>
    <t>18030405301</t>
  </si>
  <si>
    <t>18030405001</t>
  </si>
  <si>
    <t>18030405701</t>
  </si>
  <si>
    <t>18030405702</t>
  </si>
  <si>
    <t>18030412601</t>
  </si>
  <si>
    <t>18030412602</t>
  </si>
  <si>
    <t>18030414702</t>
  </si>
  <si>
    <t>18030414701</t>
  </si>
  <si>
    <t>7896907421</t>
  </si>
  <si>
    <t>7399572038</t>
  </si>
  <si>
    <t>9854513259</t>
  </si>
  <si>
    <t>9854235481</t>
  </si>
  <si>
    <t>9854338116</t>
  </si>
  <si>
    <t>9435323642</t>
  </si>
  <si>
    <t>9854565369</t>
  </si>
  <si>
    <t>9085221880</t>
  </si>
  <si>
    <t>9859803203</t>
  </si>
  <si>
    <t/>
  </si>
  <si>
    <t>9859214515</t>
  </si>
  <si>
    <t>9859167541</t>
  </si>
  <si>
    <t>9401269139</t>
  </si>
  <si>
    <t>9954352309</t>
  </si>
  <si>
    <t>9864847450</t>
  </si>
  <si>
    <t>8753885745</t>
  </si>
  <si>
    <t>9854977899</t>
  </si>
  <si>
    <t>9859521896</t>
  </si>
  <si>
    <t>8134099047</t>
  </si>
  <si>
    <t>9854317339</t>
  </si>
  <si>
    <t>9859021954</t>
  </si>
  <si>
    <t>9678387085</t>
  </si>
  <si>
    <t>9706064804</t>
  </si>
  <si>
    <t>9954098277</t>
  </si>
  <si>
    <t>9854701701</t>
  </si>
  <si>
    <t>9613715033</t>
  </si>
  <si>
    <t>208 NO HADLAPARA LP.</t>
  </si>
  <si>
    <t>KURUA BHASA M.V.S.</t>
  </si>
  <si>
    <t>BISHNU RABHA HIGH School</t>
  </si>
  <si>
    <t>BAIDAMBURI PRACHAMIK BIDYALAYA</t>
  </si>
  <si>
    <t>SOLMARI GOVT. JB</t>
  </si>
  <si>
    <t>DOSRAPARA MATIA BISHNU RABHA LPS</t>
  </si>
  <si>
    <t>KALYANPUR LPS</t>
  </si>
  <si>
    <t>BHALUKDUBI SALBARI ME</t>
  </si>
  <si>
    <t>SALBARI LP.</t>
  </si>
  <si>
    <t>BHALUKDUBI MES</t>
  </si>
  <si>
    <t>BHALUKDUBI GAROPARA LPS</t>
  </si>
  <si>
    <t>BIJOY NAGAR LPS</t>
  </si>
  <si>
    <t>JYOTI NAGAR LPS</t>
  </si>
  <si>
    <t>JYOTINAGAR LPS</t>
  </si>
  <si>
    <t>PRIYA NAGAR LPS</t>
  </si>
  <si>
    <t>BAR PAHAR MILANNAGAR LPS</t>
  </si>
  <si>
    <t>HASILAPARA SIVENAGAR LPS</t>
  </si>
  <si>
    <t>BISHNUJYOTI  LPS</t>
  </si>
  <si>
    <t>SALBARI(2 NO JUNGLE BLOCK) LPS</t>
  </si>
  <si>
    <t>EID-UL-ZUHA</t>
  </si>
  <si>
    <t>DARAKONA LP.</t>
  </si>
  <si>
    <t>GAROMARA NIMNA BUNIADI</t>
  </si>
  <si>
    <t>944 NO. KASUMARY LP.</t>
  </si>
  <si>
    <t>PESHAPARA VLPS</t>
  </si>
  <si>
    <t>NIBARI HIGH School</t>
  </si>
  <si>
    <t>SALGODHA L.P.</t>
  </si>
  <si>
    <t>MESELKHOWA LPS</t>
  </si>
  <si>
    <t>MESELKHOWA L.P.</t>
  </si>
  <si>
    <t>MESELKHOWA MES</t>
  </si>
  <si>
    <t>HUDAKONA BAPUJI ME</t>
  </si>
  <si>
    <t>SHARAK PARA LP.</t>
  </si>
  <si>
    <t>HUDAKONA LP.</t>
  </si>
  <si>
    <t>TITHI OF MADHADDEV</t>
  </si>
  <si>
    <t>LOWER KASIKAGRA LP.</t>
  </si>
  <si>
    <t>UPPER KASIHAGRA LP.</t>
  </si>
  <si>
    <t>KASIKHAGRA MES</t>
  </si>
  <si>
    <t>698 NO TARANTI L.P.</t>
  </si>
  <si>
    <t>TEKLIPARA L.P.</t>
  </si>
  <si>
    <t>BAIDA  BAGHMARA LP.</t>
  </si>
  <si>
    <t>NOAPARA LP.</t>
  </si>
  <si>
    <t>ULLUPARA(GARO) LPS</t>
  </si>
  <si>
    <t>JANMNASTAMI</t>
  </si>
  <si>
    <t>KACHARI PARA LP.</t>
  </si>
  <si>
    <t>DAWAGURI LP.</t>
  </si>
  <si>
    <t>JARIKUNTI LP.</t>
  </si>
  <si>
    <t>TANTIPARA LP.</t>
  </si>
  <si>
    <t>CHIGISIM LP.</t>
  </si>
  <si>
    <t>KONGKAL LP.</t>
  </si>
  <si>
    <t>KHONGKAL ME</t>
  </si>
  <si>
    <t>AKONGGIRI LP.</t>
  </si>
  <si>
    <t>CHENG MARI LP.</t>
  </si>
  <si>
    <t>KALAITULI LPS</t>
  </si>
  <si>
    <t>HARIKONA L.P</t>
  </si>
  <si>
    <t>UPPER CHOTIPARA LP.</t>
  </si>
  <si>
    <t>KHASUMARY (GARO) LP.</t>
  </si>
  <si>
    <t>18030409502</t>
  </si>
  <si>
    <t>18030411101</t>
  </si>
  <si>
    <t>18030411103</t>
  </si>
  <si>
    <t>18030411102</t>
  </si>
  <si>
    <t>18030417801</t>
  </si>
  <si>
    <t>18030428202</t>
  </si>
  <si>
    <t>18030403010</t>
  </si>
  <si>
    <t>18030403002</t>
  </si>
  <si>
    <t>18030403001</t>
  </si>
  <si>
    <t>18030403012</t>
  </si>
  <si>
    <t>18030403014</t>
  </si>
  <si>
    <t>18030403005</t>
  </si>
  <si>
    <t>18030403009</t>
  </si>
  <si>
    <t>18030403013</t>
  </si>
  <si>
    <t>18030403007</t>
  </si>
  <si>
    <t>18030403004</t>
  </si>
  <si>
    <t>18030403019</t>
  </si>
  <si>
    <t>18030403021</t>
  </si>
  <si>
    <t>18030409512</t>
  </si>
  <si>
    <t>18030425503</t>
  </si>
  <si>
    <t>18030405501</t>
  </si>
  <si>
    <t>18030407401</t>
  </si>
  <si>
    <t>18030410002</t>
  </si>
  <si>
    <t>18030412003</t>
  </si>
  <si>
    <t>18030412004</t>
  </si>
  <si>
    <t>18030413101</t>
  </si>
  <si>
    <t>18030413105</t>
  </si>
  <si>
    <t>18030418002</t>
  </si>
  <si>
    <t>18030418004</t>
  </si>
  <si>
    <t>18030417004</t>
  </si>
  <si>
    <t>18030417401</t>
  </si>
  <si>
    <t>18030417002</t>
  </si>
  <si>
    <t>18030412501</t>
  </si>
  <si>
    <t>18030412502</t>
  </si>
  <si>
    <t>18030418003</t>
  </si>
  <si>
    <t>18030418301</t>
  </si>
  <si>
    <t>18030422901</t>
  </si>
  <si>
    <t>18030414802</t>
  </si>
  <si>
    <t>18030414801</t>
  </si>
  <si>
    <t>18030414803</t>
  </si>
  <si>
    <t>18030418302</t>
  </si>
  <si>
    <t>18030400104</t>
  </si>
  <si>
    <t>18030417003</t>
  </si>
  <si>
    <t>18030418001</t>
  </si>
  <si>
    <t>18030400103</t>
  </si>
  <si>
    <t>18030411701</t>
  </si>
  <si>
    <t>18030411702</t>
  </si>
  <si>
    <t>18030411703</t>
  </si>
  <si>
    <t>18030404501</t>
  </si>
  <si>
    <t>18030405302</t>
  </si>
  <si>
    <t>18030408201</t>
  </si>
  <si>
    <t>18030404502</t>
  </si>
  <si>
    <t>18030410001</t>
  </si>
  <si>
    <t>7399707473</t>
  </si>
  <si>
    <t>9954659812</t>
  </si>
  <si>
    <t>9401322828</t>
  </si>
  <si>
    <t>9859616487</t>
  </si>
  <si>
    <t>9859126405</t>
  </si>
  <si>
    <t>9859126413</t>
  </si>
  <si>
    <t>9706436445</t>
  </si>
  <si>
    <t>9774294820</t>
  </si>
  <si>
    <t>9435313112</t>
  </si>
  <si>
    <t>9859810242</t>
  </si>
  <si>
    <t>9706639154</t>
  </si>
  <si>
    <t>9959174475</t>
  </si>
  <si>
    <t>9859849340</t>
  </si>
  <si>
    <t>9706910327</t>
  </si>
  <si>
    <t>8011260987</t>
  </si>
  <si>
    <t>9435211477</t>
  </si>
  <si>
    <t>9957913482</t>
  </si>
  <si>
    <t>9954294792</t>
  </si>
  <si>
    <t>8876234446</t>
  </si>
  <si>
    <t>9859803478</t>
  </si>
  <si>
    <t>9577060950</t>
  </si>
  <si>
    <t>9612589070</t>
  </si>
  <si>
    <t>9085928364</t>
  </si>
  <si>
    <t>9706889525</t>
  </si>
  <si>
    <t>9854225525</t>
  </si>
  <si>
    <t>9613236878</t>
  </si>
  <si>
    <t>8749978367</t>
  </si>
  <si>
    <t>8011901466</t>
  </si>
  <si>
    <t>9706714608</t>
  </si>
  <si>
    <t>8014081588</t>
  </si>
  <si>
    <t>8876987995</t>
  </si>
  <si>
    <t>9954979854</t>
  </si>
  <si>
    <t>9706313688</t>
  </si>
  <si>
    <t>8731959715</t>
  </si>
  <si>
    <t>8822209994</t>
  </si>
  <si>
    <t>8876662778</t>
  </si>
  <si>
    <t>9401480665</t>
  </si>
  <si>
    <t>78086475154</t>
  </si>
  <si>
    <t>7002776334</t>
  </si>
  <si>
    <t>9957040115</t>
  </si>
  <si>
    <t>9577272124</t>
  </si>
  <si>
    <t>09706650209</t>
  </si>
  <si>
    <t>9678447826</t>
  </si>
  <si>
    <t>8486273761</t>
  </si>
  <si>
    <t>9678102312</t>
  </si>
  <si>
    <t>9862667318</t>
  </si>
  <si>
    <t>7896477960</t>
  </si>
  <si>
    <t>985463611</t>
  </si>
  <si>
    <t>9859413681</t>
  </si>
  <si>
    <t>8134837780</t>
  </si>
  <si>
    <t>9615300602</t>
  </si>
  <si>
    <t>9577386045</t>
  </si>
  <si>
    <t>8721362605</t>
  </si>
  <si>
    <t>Kokira SC</t>
  </si>
  <si>
    <t>Jharna Nath</t>
  </si>
  <si>
    <t>Chotipara</t>
  </si>
  <si>
    <t>Aruna Rabha</t>
  </si>
  <si>
    <t>Derek SC</t>
  </si>
  <si>
    <t>Sultana Begum</t>
  </si>
  <si>
    <t>Minoti Devi</t>
  </si>
  <si>
    <t>Dwarka SC</t>
  </si>
  <si>
    <t>Nareswari Rabha</t>
  </si>
  <si>
    <t>Agia PHC</t>
  </si>
  <si>
    <t>Dipty Das</t>
  </si>
  <si>
    <t>Tisimpur SC</t>
  </si>
  <si>
    <t>Dipamoni Das</t>
  </si>
  <si>
    <t>Ketkibari SC</t>
  </si>
  <si>
    <t>Pakhila Rabha</t>
  </si>
  <si>
    <t>Hemalata Devi</t>
  </si>
  <si>
    <t>Bamundanga SC</t>
  </si>
  <si>
    <t>Borjhara Nadiyapara Sc</t>
  </si>
  <si>
    <t>Markula SC</t>
  </si>
  <si>
    <t>Bugan SD</t>
  </si>
  <si>
    <t>Rina Ray</t>
  </si>
  <si>
    <t>Bashbari SC</t>
  </si>
  <si>
    <t>Santa Rani Dey Ray</t>
  </si>
  <si>
    <t>Rokhapara SC</t>
  </si>
  <si>
    <t>Lalita Nath</t>
  </si>
  <si>
    <t>Ambari Bazar Model Hospital</t>
  </si>
  <si>
    <t>Sultana Samina Easmin</t>
  </si>
  <si>
    <t>Suprabha Rabha</t>
  </si>
  <si>
    <t>Meghadam SC</t>
  </si>
  <si>
    <t>Mahila Rabha</t>
  </si>
  <si>
    <t>Madhabi biswas</t>
  </si>
  <si>
    <t>Khurmuza MPHC</t>
  </si>
  <si>
    <t>Bina Sutradhar</t>
  </si>
  <si>
    <t>Nolonga  Pahar SC</t>
  </si>
  <si>
    <t>Damayanti Rabha</t>
  </si>
  <si>
    <t>Karbala SC</t>
  </si>
  <si>
    <t>Jesmina Khatun</t>
  </si>
  <si>
    <t>Simlabari SC</t>
  </si>
  <si>
    <t>Lakhi Devi</t>
  </si>
  <si>
    <t>Geeta rani Ray</t>
  </si>
  <si>
    <t>Nolonga   SC</t>
  </si>
  <si>
    <t>Renuka Parbin</t>
  </si>
  <si>
    <t>Chotipara SC</t>
  </si>
  <si>
    <t>Kuruavasa SC</t>
  </si>
  <si>
    <t>Bharati Rabha Neog</t>
  </si>
  <si>
    <t>Bhetaipara SC</t>
  </si>
  <si>
    <t>Rahini Nath Rabha</t>
  </si>
  <si>
    <t>Bardamal SD</t>
  </si>
  <si>
    <t>Sujata Khaklalary</t>
  </si>
  <si>
    <t>Kurmi SC</t>
  </si>
  <si>
    <t>Chaya Das</t>
  </si>
  <si>
    <t>Shahatun Nessa</t>
  </si>
  <si>
    <t>Dariduri SC</t>
  </si>
  <si>
    <t>Gayetri Ray</t>
  </si>
  <si>
    <t>Borvita SC</t>
  </si>
  <si>
    <t>Pancharatna SC</t>
  </si>
  <si>
    <t>Mala Saikia</t>
  </si>
  <si>
    <t>Geeta Das</t>
  </si>
  <si>
    <t>Sarapara SC</t>
  </si>
  <si>
    <t>Aloka Rabha</t>
  </si>
  <si>
    <t>Bapjui Nagar SC</t>
  </si>
  <si>
    <t>Shiuli Das</t>
  </si>
  <si>
    <t>Kukurkata SC</t>
  </si>
  <si>
    <t>Anukha Rajbongshi</t>
  </si>
  <si>
    <t>Meselkhoa MPHC</t>
  </si>
  <si>
    <t>Jumuna Noon</t>
  </si>
  <si>
    <t>Kasikhagrara SC</t>
  </si>
  <si>
    <t>Bina Kalita</t>
  </si>
  <si>
    <t>Mohila Rabha</t>
  </si>
  <si>
    <t>TITHI OF SANKARDEV</t>
  </si>
  <si>
    <t>993 NO KUMRI TILAPARA LPS</t>
  </si>
  <si>
    <t>TARAIBARI LP.</t>
  </si>
  <si>
    <t>CHATRAPUR GARO LPS</t>
  </si>
  <si>
    <t>823 GENDABARI L.P.</t>
  </si>
  <si>
    <t>GENDABARI MES</t>
  </si>
  <si>
    <t>BARALI MADAPARA LPS</t>
  </si>
  <si>
    <t>555 NO. BARALI L.P.</t>
  </si>
  <si>
    <t>705 NO. DHAMKHULI LP.</t>
  </si>
  <si>
    <t>GERA DUBI LP.</t>
  </si>
  <si>
    <t>KOTHASIBARI LP.</t>
  </si>
  <si>
    <t>DORENGTIP VENTURE LPS</t>
  </si>
  <si>
    <t>CHOTO MONGRAI LPS</t>
  </si>
  <si>
    <t>MONGRAI L.P.</t>
  </si>
  <si>
    <t>BODAHAPUR HIGH School</t>
  </si>
  <si>
    <t>Gobindapur Pt. - V</t>
  </si>
  <si>
    <t>678 NO. BAIJURI L.P</t>
  </si>
  <si>
    <t>377 NO. BARDAK LP.</t>
  </si>
  <si>
    <t>BARDAK NAYAPARA LPS</t>
  </si>
  <si>
    <t>HATI GAON HIGH School</t>
  </si>
  <si>
    <t>BELPARA LP.</t>
  </si>
  <si>
    <t>SIJUKONA L.P.</t>
  </si>
  <si>
    <t>SIJUKONA GARO LP.</t>
  </si>
  <si>
    <t>WATREGRI LPS</t>
  </si>
  <si>
    <t>KHUKCHIPARA LP.</t>
  </si>
  <si>
    <t>1020 NO MEGHADAM LP.</t>
  </si>
  <si>
    <t>SALPARA LPS</t>
  </si>
  <si>
    <t>GOBINDAPUR CHALLA LPS</t>
  </si>
  <si>
    <t>PUB GOBINDAPUR VLPS</t>
  </si>
  <si>
    <t>PUB GOBINDAPUR  CHALA VLPS</t>
  </si>
  <si>
    <t>PACHIM GOBINDAPUR LP.</t>
  </si>
  <si>
    <t>UTTAR GOBINDAPUR LPS</t>
  </si>
  <si>
    <t>GOBINDAPUR MES</t>
  </si>
  <si>
    <t>BAGULAMARI GARO LPS</t>
  </si>
  <si>
    <t>PUB GOBINDAPUR SALA MEM</t>
  </si>
  <si>
    <t>KHONGRAR PAR  LPS</t>
  </si>
  <si>
    <t>Gobindapur - B</t>
  </si>
  <si>
    <t>MADHYA GOBINDAPUR LPS</t>
  </si>
  <si>
    <t>BANGLABARI LPS</t>
  </si>
  <si>
    <t>BAGULAMARI LPS</t>
  </si>
  <si>
    <t>Bagulamari</t>
  </si>
  <si>
    <t>18030405703</t>
  </si>
  <si>
    <t>18030418201</t>
  </si>
  <si>
    <t>18030420401</t>
  </si>
  <si>
    <t>18030400101</t>
  </si>
  <si>
    <t>18030400102</t>
  </si>
  <si>
    <t>18030401802</t>
  </si>
  <si>
    <t>18030401801</t>
  </si>
  <si>
    <t>18030406601</t>
  </si>
  <si>
    <t>18030407601</t>
  </si>
  <si>
    <t>18030411901</t>
  </si>
  <si>
    <t>18030411902</t>
  </si>
  <si>
    <t>18030413502</t>
  </si>
  <si>
    <t>18030413501</t>
  </si>
  <si>
    <t>18030403603</t>
  </si>
  <si>
    <t>18030400801</t>
  </si>
  <si>
    <t>18030401901</t>
  </si>
  <si>
    <t>18030403602</t>
  </si>
  <si>
    <t>18030408304</t>
  </si>
  <si>
    <t>18030408303</t>
  </si>
  <si>
    <t>18030417601</t>
  </si>
  <si>
    <t>18030417602</t>
  </si>
  <si>
    <t>18030419401</t>
  </si>
  <si>
    <t>18030411001</t>
  </si>
  <si>
    <t>18030413001</t>
  </si>
  <si>
    <t>18030416903</t>
  </si>
  <si>
    <t>18030407806</t>
  </si>
  <si>
    <t>18030407821</t>
  </si>
  <si>
    <t>18030407822</t>
  </si>
  <si>
    <t>18030407802</t>
  </si>
  <si>
    <t>18030407810</t>
  </si>
  <si>
    <t>18030407817</t>
  </si>
  <si>
    <t>18030407808</t>
  </si>
  <si>
    <t>18030407816</t>
  </si>
  <si>
    <t>18030407804</t>
  </si>
  <si>
    <t>18030407807</t>
  </si>
  <si>
    <t>18030407805</t>
  </si>
  <si>
    <t>18030407809</t>
  </si>
  <si>
    <t>7399713826</t>
  </si>
  <si>
    <t>9435313828</t>
  </si>
  <si>
    <t>9706175697</t>
  </si>
  <si>
    <t>9613660682</t>
  </si>
  <si>
    <t>9401411585</t>
  </si>
  <si>
    <t>9085692335</t>
  </si>
  <si>
    <t>9613249268</t>
  </si>
  <si>
    <t>9854951512</t>
  </si>
  <si>
    <t>8876605453</t>
  </si>
  <si>
    <t>9613976852</t>
  </si>
  <si>
    <t>9706325289</t>
  </si>
  <si>
    <t>9435314794</t>
  </si>
  <si>
    <t>9678785826</t>
  </si>
  <si>
    <t>9957698832</t>
  </si>
  <si>
    <t>9854490525</t>
  </si>
  <si>
    <t>8134812397</t>
  </si>
  <si>
    <t>9954152301</t>
  </si>
  <si>
    <t>9613634018</t>
  </si>
  <si>
    <t>7399499107</t>
  </si>
  <si>
    <t>8876727734</t>
  </si>
  <si>
    <t>9435725378</t>
  </si>
  <si>
    <t>9613144079</t>
  </si>
  <si>
    <t>9613710221</t>
  </si>
  <si>
    <t>7399996342</t>
  </si>
  <si>
    <t>9678137532</t>
  </si>
  <si>
    <t>9957171261</t>
  </si>
  <si>
    <t>9854889874</t>
  </si>
  <si>
    <t>9508153374</t>
  </si>
  <si>
    <t>8638213617</t>
  </si>
  <si>
    <t>9954055481</t>
  </si>
  <si>
    <t>9957827523</t>
  </si>
  <si>
    <t>9678500426</t>
  </si>
  <si>
    <t>9577008627</t>
  </si>
  <si>
    <t>9854658859</t>
  </si>
  <si>
    <t>8822091526</t>
  </si>
  <si>
    <t>9613288409</t>
  </si>
  <si>
    <t>18030412403</t>
  </si>
  <si>
    <t>18030412407</t>
  </si>
  <si>
    <t>18030413104</t>
  </si>
  <si>
    <t>18030403003</t>
  </si>
  <si>
    <t>18030419903</t>
  </si>
  <si>
    <t>Solmari</t>
  </si>
  <si>
    <t>Kalyanpur Nayapara</t>
  </si>
  <si>
    <t xml:space="preserve">Kalyanpur </t>
  </si>
  <si>
    <t>GAROCHENCHA LP.</t>
  </si>
  <si>
    <t>JOLDAPARA VLPS</t>
  </si>
  <si>
    <t>DEKRI LP.</t>
  </si>
  <si>
    <t>Jyotinagar-A</t>
  </si>
  <si>
    <t>Jyotinagar</t>
  </si>
  <si>
    <t>Milan Nagar Shantipur</t>
  </si>
  <si>
    <t>Bhalukdubi Borpahar</t>
  </si>
  <si>
    <t>Priyanagar</t>
  </si>
  <si>
    <t>Borpahar-N</t>
  </si>
  <si>
    <t>Borpahar-A</t>
  </si>
  <si>
    <t>Chandaria Pathar Word=14</t>
  </si>
  <si>
    <t>Chandari Pathar Word=15</t>
  </si>
  <si>
    <t>Hadlapara</t>
  </si>
  <si>
    <t>Bhalukdubi Ravapara</t>
  </si>
  <si>
    <t>Puranipara</t>
  </si>
  <si>
    <t>Kuruavasha</t>
  </si>
  <si>
    <t>Kuravasha=A</t>
  </si>
  <si>
    <t>Voishkuli</t>
  </si>
  <si>
    <t>Garukuta</t>
  </si>
  <si>
    <t>Digholibori</t>
  </si>
  <si>
    <t>Ganderapara</t>
  </si>
  <si>
    <t>Doserapara Matia</t>
  </si>
  <si>
    <t>Bhalukdubi Salbari</t>
  </si>
  <si>
    <t>Jungle Block</t>
  </si>
  <si>
    <t>Buldubi</t>
  </si>
  <si>
    <t>Bhalukdubi Shantipur</t>
  </si>
  <si>
    <t>Goraimari ulupara</t>
  </si>
  <si>
    <t>Goraimari</t>
  </si>
  <si>
    <t>Kasumari Garopara</t>
  </si>
  <si>
    <t>Kasumari</t>
  </si>
  <si>
    <t>Bengaguri</t>
  </si>
  <si>
    <t>Khasikhagra</t>
  </si>
  <si>
    <t>Taranti</t>
  </si>
  <si>
    <t>Baida</t>
  </si>
  <si>
    <t>Baida Pt. II</t>
  </si>
  <si>
    <t>Upper Chotipara</t>
  </si>
  <si>
    <t>Lower Chotipara</t>
  </si>
  <si>
    <t>Chengmari</t>
  </si>
  <si>
    <t>Amjonga Pt. II</t>
  </si>
  <si>
    <t>Amjonga Pt. I</t>
  </si>
  <si>
    <t>Joldapara</t>
  </si>
  <si>
    <t>Tilapara</t>
  </si>
  <si>
    <t>Monakosa</t>
  </si>
  <si>
    <t>Nibari Takelipara</t>
  </si>
  <si>
    <t>Rongdan A</t>
  </si>
  <si>
    <t>Rongdan B</t>
  </si>
  <si>
    <t>Haluapara</t>
  </si>
  <si>
    <t>Kukurkata</t>
  </si>
  <si>
    <t>Khongkhal</t>
  </si>
  <si>
    <t>Meselkhowa</t>
  </si>
  <si>
    <t>BHALUKDUBI LP</t>
  </si>
  <si>
    <t>Kishmotpur Word=14</t>
  </si>
  <si>
    <t>Milan Nagar Word=15</t>
  </si>
  <si>
    <t>Durga Mandir Word=15</t>
  </si>
  <si>
    <t>Shamaguri</t>
  </si>
  <si>
    <t>SHILCHAK DAMAL CHAKDOWA VLP</t>
  </si>
  <si>
    <t>8402806274                   8011256671</t>
  </si>
  <si>
    <t>_                                             9859802308</t>
  </si>
  <si>
    <t>9401491894                        8751881423</t>
  </si>
  <si>
    <t>9613585281</t>
  </si>
  <si>
    <t>9706313093</t>
  </si>
  <si>
    <t>9954059615</t>
  </si>
  <si>
    <t>9678386570               7399348171</t>
  </si>
  <si>
    <t xml:space="preserve">8761945324                    9101317834         </t>
  </si>
  <si>
    <t>7604011306                7399233767</t>
  </si>
  <si>
    <t>8399820622                      9864300893</t>
  </si>
  <si>
    <t>9613334053                 9613223149</t>
  </si>
  <si>
    <t>9859810294                9707635336</t>
  </si>
  <si>
    <t xml:space="preserve">8638220213                      7577974657             </t>
  </si>
  <si>
    <t>8486239039              9613167393</t>
  </si>
  <si>
    <t>9954629157                   9854920889</t>
  </si>
  <si>
    <t>9365035966                    8474833021</t>
  </si>
  <si>
    <t>8011517308                              7035129757</t>
  </si>
  <si>
    <t xml:space="preserve">_                              9678251306 </t>
  </si>
  <si>
    <t>_                      7399522577</t>
  </si>
  <si>
    <t>9365162225   9613165539</t>
  </si>
  <si>
    <t>9101148548   9859346396</t>
  </si>
  <si>
    <t xml:space="preserve">9854341475    9613336810 </t>
  </si>
  <si>
    <t xml:space="preserve">_               9854709034 </t>
  </si>
  <si>
    <t>9706608044    9678725923</t>
  </si>
  <si>
    <t>9678133198     9859012914</t>
  </si>
  <si>
    <t>9085404377  9706962262</t>
  </si>
  <si>
    <t xml:space="preserve">9854226768     8876136018    </t>
  </si>
  <si>
    <t>8486640377    9707273204</t>
  </si>
  <si>
    <t>9101559905    9706692698</t>
  </si>
  <si>
    <t xml:space="preserve">9365259853    9577254968 </t>
  </si>
  <si>
    <t>8822470226   8751881066</t>
  </si>
  <si>
    <t>_                         8876988135</t>
  </si>
  <si>
    <t>9435313521</t>
  </si>
  <si>
    <t>9401307505   9854624312</t>
  </si>
  <si>
    <t xml:space="preserve">9859006058   7576886034  </t>
  </si>
  <si>
    <t>9954252110    9859218916</t>
  </si>
  <si>
    <t>7086374563                                    8134946018</t>
  </si>
  <si>
    <t>9859895782</t>
  </si>
  <si>
    <t>18030402202</t>
  </si>
  <si>
    <t>18030402203</t>
  </si>
  <si>
    <t>18030402204</t>
  </si>
  <si>
    <t>18030402201</t>
  </si>
  <si>
    <t>18030402801</t>
  </si>
  <si>
    <t>18030402802</t>
  </si>
  <si>
    <t>18030402903</t>
  </si>
  <si>
    <t>18030404002</t>
  </si>
  <si>
    <t>18030404003</t>
  </si>
  <si>
    <t>18030404001</t>
  </si>
  <si>
    <t>18030417203</t>
  </si>
  <si>
    <t>18030419501</t>
  </si>
  <si>
    <t>18030419502</t>
  </si>
  <si>
    <t>18030419801</t>
  </si>
  <si>
    <t>18030426401</t>
  </si>
  <si>
    <t>18030402904</t>
  </si>
  <si>
    <t>18030402901</t>
  </si>
  <si>
    <t>18030407701</t>
  </si>
  <si>
    <t>18030412901</t>
  </si>
  <si>
    <t>18030416301</t>
  </si>
  <si>
    <t>18030416302</t>
  </si>
  <si>
    <t>18030416303</t>
  </si>
  <si>
    <t>18030417201</t>
  </si>
  <si>
    <t>18030417202</t>
  </si>
  <si>
    <t>18030426301</t>
  </si>
  <si>
    <t>18030429201</t>
  </si>
  <si>
    <t>DARANI LPS</t>
  </si>
  <si>
    <t>Uzanpara</t>
  </si>
  <si>
    <t>KALAI RABHA MEMORIAL MES</t>
  </si>
  <si>
    <t>Darani Uzanpara</t>
  </si>
  <si>
    <t>DARANI NAMAPARA LPS</t>
  </si>
  <si>
    <t>Darani Namapara</t>
  </si>
  <si>
    <t>Bardamal</t>
  </si>
  <si>
    <t>BARJULI  LPS</t>
  </si>
  <si>
    <t>Barjuli</t>
  </si>
  <si>
    <t>279 NO BANG KANDA LP.</t>
  </si>
  <si>
    <t>ALOKZAR LPS</t>
  </si>
  <si>
    <t>Bengkanda</t>
  </si>
  <si>
    <t>BHOISHKULI LPS</t>
  </si>
  <si>
    <t>Bhoishkhuli</t>
  </si>
  <si>
    <t>Bhoishkhuli Garopara</t>
  </si>
  <si>
    <t>235 NO SILDANGA LP.</t>
  </si>
  <si>
    <t>Sildanga</t>
  </si>
  <si>
    <t>ELUWAPARA MES</t>
  </si>
  <si>
    <t>233 NO (C) CHAHARI LP.</t>
  </si>
  <si>
    <t>SARAPARA MES</t>
  </si>
  <si>
    <t>Sarapara</t>
  </si>
  <si>
    <t>BARDAMAL KAMARPARA L.P.</t>
  </si>
  <si>
    <t>NAYAPARA LPS</t>
  </si>
  <si>
    <t>217 NO BORJULI MATIA LPS</t>
  </si>
  <si>
    <t>DEMPEK RABHA MEMORIAL LP</t>
  </si>
  <si>
    <t>711 NO KAKUAPARA LPS.</t>
  </si>
  <si>
    <t>AMGURI L.P.S</t>
  </si>
  <si>
    <t>219 C NO GHENGAMARI LP.</t>
  </si>
  <si>
    <t>MATIA MAJARBARI L.P.</t>
  </si>
  <si>
    <t>Matia Majorbori (Mini)</t>
  </si>
  <si>
    <t>216 NO RAMPUR L.P.</t>
  </si>
  <si>
    <t>Rokhapara</t>
  </si>
  <si>
    <t>RAMPUR MES</t>
  </si>
  <si>
    <t>BORBAKHRA LPS</t>
  </si>
  <si>
    <t>203 SARAPARA MATIA LP.</t>
  </si>
  <si>
    <t>DOBAKRA LPS</t>
  </si>
  <si>
    <t>NOLONGA PAHAR LPS</t>
  </si>
  <si>
    <t>BHOISHKHULI MES</t>
  </si>
  <si>
    <t>Budhipara</t>
  </si>
  <si>
    <t>Sutradhar Budhipara</t>
  </si>
  <si>
    <t>Kochpara</t>
  </si>
  <si>
    <t>Bapupara</t>
  </si>
  <si>
    <t>Bapupara-A</t>
  </si>
  <si>
    <t>Hirapara</t>
  </si>
  <si>
    <t>Kochpara Garopara</t>
  </si>
  <si>
    <t>Nichinta</t>
  </si>
  <si>
    <t>Tokrapara Nathpara</t>
  </si>
  <si>
    <t>Matia Garopara</t>
  </si>
  <si>
    <t>Matia Majorbori</t>
  </si>
  <si>
    <t>Ghengamari</t>
  </si>
  <si>
    <t>Bapupara Part-1</t>
  </si>
  <si>
    <t xml:space="preserve">Hirapara Bapupara </t>
  </si>
  <si>
    <t>Bangalpara (Mini)</t>
  </si>
  <si>
    <t>Chahari</t>
  </si>
  <si>
    <t>Kathalguri</t>
  </si>
  <si>
    <t>Amguri</t>
  </si>
  <si>
    <t>Bhedaipara (Mini)</t>
  </si>
  <si>
    <t>Rampur</t>
  </si>
  <si>
    <t>Baikunthapur</t>
  </si>
  <si>
    <t>7896428504</t>
  </si>
  <si>
    <t>9613144505</t>
  </si>
  <si>
    <t>9854165046</t>
  </si>
  <si>
    <t>7399499639</t>
  </si>
  <si>
    <t>9854194799</t>
  </si>
  <si>
    <t>9101585755</t>
  </si>
  <si>
    <t>9577292836</t>
  </si>
  <si>
    <t>9859810894</t>
  </si>
  <si>
    <t>9859723891</t>
  </si>
  <si>
    <t>9854142628</t>
  </si>
  <si>
    <t>9854592619</t>
  </si>
  <si>
    <t>9859623444</t>
  </si>
  <si>
    <t>9859100493</t>
  </si>
  <si>
    <t>9859263632</t>
  </si>
  <si>
    <t>9859737189</t>
  </si>
  <si>
    <t>9132284052</t>
  </si>
  <si>
    <t>9854451165</t>
  </si>
  <si>
    <t>9859872105</t>
  </si>
  <si>
    <t>9613031776</t>
  </si>
  <si>
    <t>9854621091</t>
  </si>
  <si>
    <t>9678300328</t>
  </si>
  <si>
    <t>8136035991</t>
  </si>
  <si>
    <t>9854453570</t>
  </si>
  <si>
    <t>9854629752</t>
  </si>
  <si>
    <t>9577405950</t>
  </si>
  <si>
    <t>9613455834</t>
  </si>
  <si>
    <t xml:space="preserve">9957912829    8011796322 </t>
  </si>
  <si>
    <t>9859279847    9859356190</t>
  </si>
  <si>
    <t>9859178910                                8011021831</t>
  </si>
  <si>
    <t>9577106519           9678368615</t>
  </si>
  <si>
    <t>9859062531   9854797084</t>
  </si>
  <si>
    <t>18030400301</t>
  </si>
  <si>
    <t>18030400304</t>
  </si>
  <si>
    <t>18030400303</t>
  </si>
  <si>
    <t>18030400302</t>
  </si>
  <si>
    <t>18030403102</t>
  </si>
  <si>
    <t>18030403103</t>
  </si>
  <si>
    <t>18030403101</t>
  </si>
  <si>
    <t>18030404701</t>
  </si>
  <si>
    <t>18030419902</t>
  </si>
  <si>
    <t>18030405401</t>
  </si>
  <si>
    <t>18030405403</t>
  </si>
  <si>
    <t>18030405402</t>
  </si>
  <si>
    <t>18030406303</t>
  </si>
  <si>
    <t>18030410302</t>
  </si>
  <si>
    <t>18030410301</t>
  </si>
  <si>
    <t>18030404301</t>
  </si>
  <si>
    <t>18030406404</t>
  </si>
  <si>
    <t>18030419901</t>
  </si>
  <si>
    <t>18030420003</t>
  </si>
  <si>
    <t>18030420002</t>
  </si>
  <si>
    <t>18030419403</t>
  </si>
  <si>
    <t>18030419402</t>
  </si>
  <si>
    <t>18030406402</t>
  </si>
  <si>
    <t>18030411401</t>
  </si>
  <si>
    <t>18030411403</t>
  </si>
  <si>
    <t>AGIA GOVT. JR. BASIC</t>
  </si>
  <si>
    <t>AGIA PAHARKATA LPS</t>
  </si>
  <si>
    <t>URPAD BILL LPS</t>
  </si>
  <si>
    <t>J.N.MEMORIAL HS School</t>
  </si>
  <si>
    <t>AGIA BALIJANA GIRLS HIGH School</t>
  </si>
  <si>
    <t>Balijana</t>
  </si>
  <si>
    <t>Fatepur</t>
  </si>
  <si>
    <t>BALIJANA BAJAR LP.</t>
  </si>
  <si>
    <t>225 NO BHANDRA LP.</t>
  </si>
  <si>
    <t>Bhandra</t>
  </si>
  <si>
    <t>Bhandra Louchi</t>
  </si>
  <si>
    <t xml:space="preserve">Balijana Super Market (M) </t>
  </si>
  <si>
    <t>Balijana Vet. Hospital</t>
  </si>
  <si>
    <t>Balijana Bazar</t>
  </si>
  <si>
    <t>Balijana Ambari</t>
  </si>
  <si>
    <t>BIHU</t>
  </si>
  <si>
    <t>DEREK HIGH School</t>
  </si>
  <si>
    <t>Derek</t>
  </si>
  <si>
    <t>213 NO CHOTO HATIGHOPA LP.</t>
  </si>
  <si>
    <t>BORO HATIGHOPA LPS</t>
  </si>
  <si>
    <t>Choto Hatighopa (Mini)</t>
  </si>
  <si>
    <t>Choto Hatighopa</t>
  </si>
  <si>
    <t>Boro Hatighopa</t>
  </si>
  <si>
    <t>205 NO C DALOK LP.</t>
  </si>
  <si>
    <t>BOKDO LP.</t>
  </si>
  <si>
    <t>226 NO. DALEK LPS</t>
  </si>
  <si>
    <t>Dalok</t>
  </si>
  <si>
    <t>Dalok Nowapara</t>
  </si>
  <si>
    <t>Silchak Damal</t>
  </si>
  <si>
    <t>RANGGADAM LPS</t>
  </si>
  <si>
    <t>228 NO C GADAMPARA LP.</t>
  </si>
  <si>
    <t>KEOTH PARA LP.</t>
  </si>
  <si>
    <t>Narayanpara</t>
  </si>
  <si>
    <t>Raikona</t>
  </si>
  <si>
    <t>CHAPLENG DAMAL L.P</t>
  </si>
  <si>
    <t>IJIRA LPS</t>
  </si>
  <si>
    <t>SHILCHAK DAMAL LPS</t>
  </si>
  <si>
    <t>Cheplenkata</t>
  </si>
  <si>
    <t>GOSSAIDHOWA LP.</t>
  </si>
  <si>
    <t>Goshaidhowa</t>
  </si>
  <si>
    <t>Goshaidhowa Garopara</t>
  </si>
  <si>
    <t>AMGURI GOVT LP.</t>
  </si>
  <si>
    <t>248 NO BELGURI LPS</t>
  </si>
  <si>
    <t>Hoklabari</t>
  </si>
  <si>
    <t>DEWLI  L.P.S</t>
  </si>
  <si>
    <t>KISHORIDUBI L.P.</t>
  </si>
  <si>
    <t>LAKHIDUBI LPS</t>
  </si>
  <si>
    <t>Kishoridubi</t>
  </si>
  <si>
    <t>7002665466</t>
  </si>
  <si>
    <t>9859839281</t>
  </si>
  <si>
    <t>9854632739</t>
  </si>
  <si>
    <t>9957702186</t>
  </si>
  <si>
    <t>9859540678</t>
  </si>
  <si>
    <t>7035297420   8473043899</t>
  </si>
  <si>
    <t>8011548579</t>
  </si>
  <si>
    <t>9435313591</t>
  </si>
  <si>
    <t>9854240911   9957692513</t>
  </si>
  <si>
    <t>7086371137                _</t>
  </si>
  <si>
    <t>8473035816   7002596931</t>
  </si>
  <si>
    <t>9401462976    9101836613</t>
  </si>
  <si>
    <t>8011941910</t>
  </si>
  <si>
    <t>9577443174</t>
  </si>
  <si>
    <t xml:space="preserve">9957705911   8761083820  </t>
  </si>
  <si>
    <t xml:space="preserve">7399375516     9613086410  </t>
  </si>
  <si>
    <t>9854422345</t>
  </si>
  <si>
    <t>7086402928</t>
  </si>
  <si>
    <t>9859131601</t>
  </si>
  <si>
    <t>8760160653     8134812203</t>
  </si>
  <si>
    <t>9954652485</t>
  </si>
  <si>
    <t>09435725361</t>
  </si>
  <si>
    <t>7399572035</t>
  </si>
  <si>
    <t xml:space="preserve">_                       8011003818 </t>
  </si>
  <si>
    <t>8011430823</t>
  </si>
  <si>
    <t>9577431989</t>
  </si>
  <si>
    <t>8822286186</t>
  </si>
  <si>
    <t>9957655532</t>
  </si>
  <si>
    <t>9854464052</t>
  </si>
  <si>
    <t>9854181580  7896907522</t>
  </si>
  <si>
    <t>9612088484   8134905300</t>
  </si>
  <si>
    <t>8011943853</t>
  </si>
  <si>
    <t>9859001526</t>
  </si>
  <si>
    <t xml:space="preserve">9859023497    9859811004 </t>
  </si>
  <si>
    <t>8752990202</t>
  </si>
  <si>
    <t>9706234218</t>
  </si>
  <si>
    <t>7896732263</t>
  </si>
  <si>
    <t>Santa rani Dey</t>
  </si>
  <si>
    <t>Dipti Das</t>
  </si>
  <si>
    <t>Jaymati devi</t>
  </si>
  <si>
    <t xml:space="preserve">  9854194944
6900829824</t>
  </si>
  <si>
    <t xml:space="preserve"> 8876933651
9365734215  </t>
  </si>
  <si>
    <t>Hamida Hussain</t>
  </si>
  <si>
    <t>Anjana ray</t>
  </si>
  <si>
    <t>CHANDAMARI MAJORPARA AWC</t>
  </si>
  <si>
    <t>941895899
7002065895</t>
  </si>
  <si>
    <t>LP</t>
  </si>
  <si>
    <t>9678959479
9600395983</t>
  </si>
  <si>
    <t>DarighopaSC</t>
  </si>
  <si>
    <t>Rahini Nath</t>
  </si>
  <si>
    <t>7896483898
7635945650</t>
  </si>
  <si>
    <t>Sumitra Rabha</t>
  </si>
  <si>
    <t>Nalangapahar SC</t>
  </si>
  <si>
    <t>Sadhana Devi</t>
  </si>
  <si>
    <t>8011352586
8011934542</t>
  </si>
  <si>
    <t>7896590598
8811845917</t>
  </si>
  <si>
    <t>8011766055
8011441770</t>
  </si>
  <si>
    <t>Kabita Goswami</t>
  </si>
  <si>
    <t>9957681402 
7086215440</t>
  </si>
  <si>
    <t>7896987203
9954849707</t>
  </si>
  <si>
    <t>Anjana Ray</t>
  </si>
  <si>
    <t>Hamida Sultana</t>
  </si>
  <si>
    <t>Sultana Hamida</t>
  </si>
  <si>
    <t>8796836282
8134940202</t>
  </si>
  <si>
    <t>9678339139
9864436374</t>
  </si>
  <si>
    <t>Barjhara Nadiapara SC</t>
  </si>
  <si>
    <t>Dipamani Das</t>
  </si>
  <si>
    <t>Nibha Kalita</t>
  </si>
  <si>
    <t>Bodahapur SD</t>
  </si>
  <si>
    <t>Dorengtip</t>
  </si>
  <si>
    <t>Sijukona</t>
  </si>
  <si>
    <t>Sijukona(A)</t>
  </si>
  <si>
    <t>Taribari (Baijuri)</t>
  </si>
  <si>
    <t>Bordak Awc</t>
  </si>
  <si>
    <t>18287051017</t>
  </si>
  <si>
    <t>Meselkhowa MPHC</t>
  </si>
  <si>
    <t>Gandabari Nayapara</t>
  </si>
  <si>
    <t>Sahatun Nessa</t>
  </si>
  <si>
    <t>Bapujinagar SC</t>
  </si>
  <si>
    <t>Bina Nath Kalita</t>
  </si>
  <si>
    <t>Aruna rabha</t>
  </si>
  <si>
    <t>Jamuna noon</t>
  </si>
  <si>
    <t>Khasikhagra SC</t>
  </si>
  <si>
    <t>Anukha Rajbangsi</t>
  </si>
  <si>
    <t>Darakona</t>
  </si>
  <si>
    <t>8011706816
8876405259</t>
  </si>
  <si>
    <t>Rukia khatun</t>
  </si>
  <si>
    <t>Dipamani das</t>
  </si>
  <si>
    <t>Hemlota devi</t>
  </si>
  <si>
    <t>Kumri SC</t>
  </si>
  <si>
    <t>Chaya das</t>
  </si>
  <si>
    <t>Arati Adhikary</t>
  </si>
  <si>
    <t>Barbhita SC</t>
  </si>
  <si>
    <t>Gita Das</t>
  </si>
  <si>
    <t>TITHI OF SANKARDEVA</t>
  </si>
  <si>
    <t>Alaka Rabha</t>
  </si>
  <si>
    <t>Kalpana Rabha</t>
  </si>
  <si>
    <t>Karuabhasa SC</t>
  </si>
  <si>
    <t>7896201430
9954351563</t>
  </si>
  <si>
    <t>Darani SC</t>
  </si>
  <si>
    <t>Afruza Khatun</t>
  </si>
  <si>
    <t>Punyabati Rabha</t>
  </si>
  <si>
    <t>UP</t>
  </si>
  <si>
    <t>Renuka Rabha</t>
  </si>
  <si>
    <t>Fanila Ray</t>
  </si>
  <si>
    <t>Nolonga Pahar SC</t>
  </si>
  <si>
    <t>Binapani Sutradhar</t>
  </si>
  <si>
    <t>Rampur SC</t>
  </si>
  <si>
    <t>Namita Nath</t>
  </si>
  <si>
    <t>Agia BPHC</t>
  </si>
  <si>
    <t>Hemalota Devi</t>
  </si>
  <si>
    <t>Niva Kalita</t>
  </si>
  <si>
    <t>Santa rani Dey Ray</t>
  </si>
  <si>
    <t>Fanita Ray</t>
  </si>
  <si>
    <t>Bhedaipara SC</t>
  </si>
  <si>
    <t>Pratima basumutary</t>
  </si>
  <si>
    <t>Pokhila Rabha</t>
  </si>
  <si>
    <t>High</t>
  </si>
  <si>
    <t>HS</t>
  </si>
  <si>
    <t>Lempara SC</t>
  </si>
  <si>
    <t>Kabita Gaswami</t>
  </si>
  <si>
    <t>Titapara SC</t>
  </si>
  <si>
    <t>Trishna Devi</t>
  </si>
  <si>
    <t>Baguan SD</t>
  </si>
  <si>
    <t>Simlabari</t>
  </si>
  <si>
    <t>Thepkai SC</t>
  </si>
  <si>
    <t>Simlabari Pt-I</t>
  </si>
  <si>
    <t>Ambari Bazar MPHC</t>
  </si>
  <si>
    <t>Joypur MPHC</t>
  </si>
  <si>
    <t>Dosra Simlabari</t>
  </si>
  <si>
    <t>Nalanga pahar SC</t>
  </si>
  <si>
    <t>HIGH</t>
  </si>
  <si>
    <t>LP, UP</t>
  </si>
  <si>
    <t>AJIMA KHATUN</t>
  </si>
  <si>
    <t>BINNALIN MARAK</t>
  </si>
  <si>
    <t>PRATIVA RAY</t>
  </si>
  <si>
    <t>JELEKA BEWA</t>
  </si>
  <si>
    <t>SAHEMA BEGUM</t>
  </si>
  <si>
    <t>FOLEFUL BEGUM</t>
  </si>
  <si>
    <t>SABITRI SARKAR</t>
  </si>
  <si>
    <t>MERINA MOMIN</t>
  </si>
  <si>
    <t>ANJANA SANGMA</t>
  </si>
  <si>
    <t>JESMINA BEGUM</t>
  </si>
  <si>
    <t>MOHIMA BIBI</t>
  </si>
  <si>
    <t>Niva Ray</t>
  </si>
  <si>
    <t>Niyoti Sarma</t>
  </si>
  <si>
    <t>Raimoti Devi</t>
  </si>
  <si>
    <t>Kresalish Marak</t>
  </si>
  <si>
    <t>Archana Rabha</t>
  </si>
  <si>
    <t>Joymati Devi</t>
  </si>
  <si>
    <t>Kusum Devi</t>
  </si>
  <si>
    <t>Sumoti Ray</t>
  </si>
  <si>
    <t>Marduna Sangma</t>
  </si>
  <si>
    <t>Miju Rani Roy</t>
  </si>
  <si>
    <t>Preeti Rabha</t>
  </si>
  <si>
    <t>JAYSHREE RABHA</t>
  </si>
  <si>
    <t>Geetika Rabha</t>
  </si>
  <si>
    <t>PALLABI RABHA</t>
  </si>
  <si>
    <t>MEJONI MARAK</t>
  </si>
  <si>
    <t>SETHONI MOMIN</t>
  </si>
  <si>
    <t>ANJALI RABHA</t>
  </si>
  <si>
    <t>Sundari Goyari</t>
  </si>
  <si>
    <t>MENOKA DAS</t>
  </si>
  <si>
    <t>Luxmerry Marak</t>
  </si>
  <si>
    <t>Hemolata Ray</t>
  </si>
  <si>
    <t>KALYANI DEVI</t>
  </si>
  <si>
    <t>SHAHERA KHATUN</t>
  </si>
  <si>
    <t>Sarmila Marak</t>
  </si>
  <si>
    <t>Niroti Rabha</t>
  </si>
  <si>
    <t>Romicha Khatun</t>
  </si>
  <si>
    <t>Sokina Khatun</t>
  </si>
  <si>
    <t>Momotaz Begum</t>
  </si>
  <si>
    <t>Beauty Khatun</t>
  </si>
  <si>
    <t>FULLESWARI RABHA</t>
  </si>
  <si>
    <t>USHA RANI DEVI</t>
  </si>
  <si>
    <t>TOHIRAN NESSA</t>
  </si>
  <si>
    <t>HIRU DEVI</t>
  </si>
  <si>
    <t>CHITRA RABHA</t>
  </si>
  <si>
    <t>AKANI RABHA</t>
  </si>
  <si>
    <t>ANIMA RABHA</t>
  </si>
  <si>
    <t>SABITA RABHA</t>
  </si>
  <si>
    <t>BIJU RABHA</t>
  </si>
  <si>
    <t>MINA RABHA</t>
  </si>
  <si>
    <t>LALITA RABHA</t>
  </si>
  <si>
    <t>Nurjahan Nessa</t>
  </si>
  <si>
    <t>Maleka Bewa</t>
  </si>
  <si>
    <t>Saleha Khatun</t>
  </si>
  <si>
    <t>NUR JAHAN BEGUM</t>
  </si>
  <si>
    <t>Delwara Yeasmin</t>
  </si>
  <si>
    <t>Sorifa Bewa</t>
  </si>
  <si>
    <t>Nibha   Kalita</t>
  </si>
  <si>
    <t>Momtaz Begum</t>
  </si>
  <si>
    <t>Taslima Begum</t>
  </si>
  <si>
    <t>Monai Marak</t>
  </si>
  <si>
    <t>Anjali Kalita</t>
  </si>
  <si>
    <t>NILIMA RABHA</t>
  </si>
  <si>
    <t>Minati Rabha</t>
  </si>
  <si>
    <t>BANTI RABHA</t>
  </si>
  <si>
    <t>HIRANI RABHA</t>
  </si>
  <si>
    <t>MIRA RABHA</t>
  </si>
  <si>
    <t>RANJITA ROY</t>
  </si>
  <si>
    <t>Dipali Rabha</t>
  </si>
  <si>
    <t>NADOI RABHA</t>
  </si>
  <si>
    <t>Maipri Rabha</t>
  </si>
  <si>
    <t>Sarajani Nath</t>
  </si>
  <si>
    <t>BIMUTI RABHA</t>
  </si>
  <si>
    <t>SURABHI RABHA</t>
  </si>
  <si>
    <t>Basanti Momin</t>
  </si>
  <si>
    <t>BAIBINA MARAK</t>
  </si>
  <si>
    <t>MARMINA MARAK</t>
  </si>
  <si>
    <t>BALINA MOMIN</t>
  </si>
  <si>
    <t>URO BALA RABHA</t>
  </si>
  <si>
    <t>MINA BALA RABHA</t>
  </si>
  <si>
    <t>Aklima Khatun</t>
  </si>
  <si>
    <t>Morjina Begum</t>
  </si>
  <si>
    <t>TUTUMONI RABHA</t>
  </si>
  <si>
    <t>PROCHENI MARAK</t>
  </si>
  <si>
    <t>Sona Bhanu</t>
  </si>
  <si>
    <t>Gresilina Marak</t>
  </si>
  <si>
    <t>SWAPNA RABHA</t>
  </si>
  <si>
    <t>GRAHANI MARAK</t>
  </si>
  <si>
    <t>afiroz15@yahoo.com</t>
  </si>
  <si>
    <t>ssaglpblocks@gmail.com</t>
  </si>
  <si>
    <t>nileswar.ray@gmail.co, kharmuzamollah@gmail.com</t>
  </si>
  <si>
    <t>1.Nileswar Ray 2. Kharmuza ICDS</t>
  </si>
  <si>
    <t>9435021562, 9678195092</t>
  </si>
  <si>
    <t>GOALPARA</t>
  </si>
  <si>
    <t>AGIA</t>
  </si>
  <si>
    <t>NAZRUL ISLAM BAKHTIAR</t>
  </si>
  <si>
    <t>Durgeswari Rabha</t>
  </si>
  <si>
    <t>PARBOTI RABHA</t>
  </si>
  <si>
    <t>SALEMA BEGUM</t>
  </si>
  <si>
    <t>Monowara Khatun</t>
  </si>
  <si>
    <t>SUFIA KHATUN</t>
  </si>
  <si>
    <t>ANOWARA KHATUN</t>
  </si>
  <si>
    <t>CAR</t>
  </si>
</sst>
</file>

<file path=xl/styles.xml><?xml version="1.0" encoding="utf-8"?>
<styleSheet xmlns="http://schemas.openxmlformats.org/spreadsheetml/2006/main">
  <numFmts count="1">
    <numFmt numFmtId="164" formatCode="[$-409]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u/>
      <sz val="11"/>
      <color theme="10"/>
      <name val="Calibri"/>
      <family val="2"/>
    </font>
    <font>
      <sz val="10"/>
      <color indexed="8"/>
      <name val="Arial"/>
      <family val="2"/>
    </font>
    <font>
      <sz val="9"/>
      <color indexed="8"/>
      <name val="Arial Narrow"/>
      <family val="2"/>
    </font>
    <font>
      <sz val="11"/>
      <color indexed="8"/>
      <name val="Arial Narrow"/>
      <family val="2"/>
    </font>
    <font>
      <sz val="11"/>
      <name val="Arial Narrow"/>
      <family val="2"/>
    </font>
    <font>
      <sz val="11"/>
      <color rgb="FFFF0000"/>
      <name val="Arial Narrow"/>
      <family val="2"/>
    </font>
    <font>
      <sz val="12"/>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8" fillId="0" borderId="0" applyNumberFormat="0" applyFill="0" applyBorder="0" applyAlignment="0" applyProtection="0">
      <alignment vertical="top"/>
      <protection locked="0"/>
    </xf>
    <xf numFmtId="0" fontId="19" fillId="0" borderId="0"/>
  </cellStyleXfs>
  <cellXfs count="21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1" applyFill="1" applyBorder="1" applyAlignment="1" applyProtection="1">
      <alignment vertical="center"/>
      <protection locked="0"/>
    </xf>
    <xf numFmtId="0" fontId="10" fillId="0" borderId="1" xfId="0" applyFont="1" applyBorder="1" applyAlignment="1" applyProtection="1">
      <alignment horizontal="left" vertical="center" wrapText="1"/>
      <protection locked="0"/>
    </xf>
    <xf numFmtId="0" fontId="20" fillId="0" borderId="1" xfId="2" applyFont="1" applyFill="1" applyBorder="1" applyAlignment="1" applyProtection="1">
      <alignment vertical="center" wrapText="1"/>
      <protection locked="0"/>
    </xf>
    <xf numFmtId="0" fontId="10" fillId="8" borderId="1" xfId="0" applyFont="1" applyFill="1" applyBorder="1" applyAlignment="1" applyProtection="1">
      <alignment horizontal="left" vertical="center" wrapText="1"/>
      <protection locked="0"/>
    </xf>
    <xf numFmtId="0" fontId="20" fillId="8" borderId="1" xfId="2"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20" fillId="0" borderId="1" xfId="2" applyFont="1" applyFill="1" applyBorder="1" applyAlignment="1" applyProtection="1">
      <alignment horizontal="center" vertical="center" wrapText="1"/>
      <protection locked="0"/>
    </xf>
    <xf numFmtId="0" fontId="10" fillId="0" borderId="1" xfId="0" quotePrefix="1" applyFont="1" applyBorder="1" applyAlignment="1" applyProtection="1">
      <alignment horizontal="center" vertical="center" wrapText="1"/>
      <protection locked="0"/>
    </xf>
    <xf numFmtId="0" fontId="10" fillId="8" borderId="1" xfId="0" quotePrefix="1" applyFont="1" applyFill="1" applyBorder="1" applyAlignment="1" applyProtection="1">
      <alignment horizontal="center" vertical="center" wrapText="1"/>
      <protection locked="0"/>
    </xf>
    <xf numFmtId="0" fontId="20" fillId="8" borderId="1" xfId="2" applyFont="1" applyFill="1" applyBorder="1" applyAlignment="1" applyProtection="1">
      <alignment horizontal="center" vertical="center" wrapText="1"/>
      <protection locked="0"/>
    </xf>
    <xf numFmtId="0" fontId="10" fillId="8" borderId="1" xfId="0" applyFont="1" applyFill="1" applyBorder="1" applyAlignment="1" applyProtection="1">
      <alignment horizontal="left" vertical="center"/>
      <protection locked="0"/>
    </xf>
    <xf numFmtId="0" fontId="21" fillId="0" borderId="1" xfId="2" applyFont="1" applyFill="1" applyBorder="1" applyAlignment="1" applyProtection="1">
      <alignment horizontal="center" vertical="center" wrapText="1"/>
      <protection locked="0"/>
    </xf>
    <xf numFmtId="0" fontId="3" fillId="8" borderId="1" xfId="0" applyFont="1" applyFill="1" applyBorder="1" applyAlignment="1" applyProtection="1">
      <alignment horizontal="left" vertical="center"/>
      <protection locked="0"/>
    </xf>
    <xf numFmtId="0" fontId="22" fillId="0" borderId="1" xfId="0" applyFont="1" applyBorder="1" applyAlignment="1" applyProtection="1">
      <alignment horizontal="center" vertical="center" wrapText="1"/>
      <protection locked="0"/>
    </xf>
    <xf numFmtId="0" fontId="22" fillId="8" borderId="1" xfId="0" applyFont="1" applyFill="1" applyBorder="1" applyAlignment="1" applyProtection="1">
      <alignment horizontal="center" vertical="center" wrapText="1"/>
      <protection locked="0"/>
    </xf>
    <xf numFmtId="0" fontId="21" fillId="8" borderId="1" xfId="2"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14" fontId="3" fillId="8" borderId="1" xfId="0" applyNumberFormat="1" applyFont="1" applyFill="1" applyBorder="1" applyAlignment="1" applyProtection="1">
      <alignment vertical="center"/>
      <protection locked="0"/>
    </xf>
    <xf numFmtId="14" fontId="3" fillId="0" borderId="1" xfId="0" applyNumberFormat="1" applyFont="1" applyBorder="1" applyAlignment="1" applyProtection="1">
      <alignment vertical="center"/>
      <protection locked="0"/>
    </xf>
    <xf numFmtId="14" fontId="3" fillId="0" borderId="1" xfId="0" applyNumberFormat="1" applyFont="1" applyFill="1" applyBorder="1" applyAlignment="1" applyProtection="1">
      <alignment vertical="center" wrapText="1"/>
      <protection locked="0"/>
    </xf>
    <xf numFmtId="14" fontId="3" fillId="8"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horizontal="center" vertical="center" wrapText="1"/>
      <protection locked="0"/>
    </xf>
    <xf numFmtId="49" fontId="3" fillId="8" borderId="1" xfId="0" applyNumberFormat="1" applyFont="1" applyFill="1" applyBorder="1" applyAlignment="1" applyProtection="1">
      <alignment horizontal="center" vertical="center" wrapText="1"/>
      <protection locked="0"/>
    </xf>
    <xf numFmtId="0" fontId="21" fillId="0" borderId="1" xfId="2" applyFont="1" applyFill="1" applyBorder="1" applyAlignment="1" applyProtection="1">
      <alignment vertical="center" wrapText="1"/>
      <protection locked="0"/>
    </xf>
    <xf numFmtId="0" fontId="21" fillId="8" borderId="1" xfId="2" applyFont="1" applyFill="1" applyBorder="1" applyAlignment="1" applyProtection="1">
      <alignment vertical="center" wrapText="1"/>
      <protection locked="0"/>
    </xf>
    <xf numFmtId="0" fontId="3" fillId="10"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protection locked="0"/>
    </xf>
    <xf numFmtId="0" fontId="3" fillId="0" borderId="1" xfId="0" quotePrefix="1" applyFont="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14" fontId="3" fillId="8"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14" fontId="3" fillId="8"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0" fontId="3" fillId="0" borderId="1" xfId="0" quotePrefix="1" applyFont="1" applyFill="1" applyBorder="1" applyAlignment="1" applyProtection="1">
      <alignment horizontal="center" vertical="center" wrapText="1"/>
      <protection locked="0"/>
    </xf>
    <xf numFmtId="0" fontId="22" fillId="0" borderId="1" xfId="0" quotePrefix="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14" fontId="3" fillId="0" borderId="1" xfId="0" applyNumberFormat="1" applyFont="1" applyFill="1" applyBorder="1" applyAlignment="1" applyProtection="1">
      <alignment vertical="center"/>
      <protection locked="0"/>
    </xf>
    <xf numFmtId="0" fontId="21" fillId="0" borderId="6" xfId="2" applyFont="1" applyFill="1" applyBorder="1" applyAlignment="1" applyProtection="1">
      <alignment vertical="center" wrapText="1"/>
      <protection locked="0"/>
    </xf>
    <xf numFmtId="0" fontId="21" fillId="0" borderId="6" xfId="2" applyFont="1" applyFill="1" applyBorder="1" applyAlignment="1" applyProtection="1">
      <alignment horizontal="center" vertical="center" wrapText="1"/>
      <protection locked="0"/>
    </xf>
    <xf numFmtId="0" fontId="21" fillId="0" borderId="1" xfId="2" applyFont="1" applyFill="1" applyBorder="1" applyAlignment="1" applyProtection="1">
      <alignment horizontal="right" wrapText="1"/>
      <protection locked="0"/>
    </xf>
    <xf numFmtId="14" fontId="3" fillId="0" borderId="1" xfId="0" applyNumberFormat="1" applyFont="1" applyFill="1" applyBorder="1" applyAlignment="1" applyProtection="1">
      <alignment horizontal="center" vertical="center"/>
      <protection locked="0"/>
    </xf>
    <xf numFmtId="14" fontId="3" fillId="0" borderId="6" xfId="0" applyNumberFormat="1" applyFont="1" applyFill="1" applyBorder="1" applyAlignment="1" applyProtection="1">
      <alignment horizontal="center" vertical="center" wrapText="1"/>
      <protection locked="0"/>
    </xf>
    <xf numFmtId="14" fontId="22" fillId="0" borderId="1" xfId="0" applyNumberFormat="1" applyFont="1" applyFill="1" applyBorder="1" applyAlignment="1" applyProtection="1">
      <alignment vertical="center" wrapText="1"/>
      <protection locked="0"/>
    </xf>
    <xf numFmtId="0" fontId="3" fillId="0" borderId="4"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0" xfId="0" applyFont="1" applyProtection="1">
      <protection locked="0"/>
    </xf>
    <xf numFmtId="0" fontId="3" fillId="0" borderId="1" xfId="0"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0" fillId="0" borderId="1" xfId="0" applyBorder="1" applyProtection="1">
      <protection locked="0"/>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4"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right" vertical="center"/>
      <protection locked="0"/>
    </xf>
    <xf numFmtId="0" fontId="21" fillId="0" borderId="1" xfId="0" applyFont="1" applyFill="1" applyBorder="1" applyAlignment="1" applyProtection="1">
      <alignment horizontal="right" vertical="top"/>
      <protection locked="0"/>
    </xf>
    <xf numFmtId="0" fontId="22" fillId="0" borderId="2" xfId="0" applyFont="1" applyBorder="1" applyProtection="1">
      <protection locked="0"/>
    </xf>
    <xf numFmtId="0" fontId="3" fillId="0" borderId="6"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1" fontId="3" fillId="0" borderId="1" xfId="0" applyNumberFormat="1" applyFont="1" applyFill="1" applyBorder="1" applyAlignment="1" applyProtection="1">
      <alignment horizontal="left" vertical="center"/>
      <protection locked="0"/>
    </xf>
  </cellXfs>
  <cellStyles count="3">
    <cellStyle name="Hyperlink" xfId="1" builtinId="8"/>
    <cellStyle name="Normal" xfId="0" builtinId="0"/>
    <cellStyle name="Normal_Sheet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ni87akh@yahoo.com" TargetMode="External"/><Relationship Id="rId2" Type="http://schemas.openxmlformats.org/officeDocument/2006/relationships/hyperlink" Target="mailto:gm4521@gmail.com" TargetMode="External"/><Relationship Id="rId1" Type="http://schemas.openxmlformats.org/officeDocument/2006/relationships/hyperlink" Target="mailto:bjshrm@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22" sqref="A22:M2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9" t="s">
        <v>69</v>
      </c>
      <c r="B1" s="149"/>
      <c r="C1" s="149"/>
      <c r="D1" s="149"/>
      <c r="E1" s="149"/>
      <c r="F1" s="149"/>
      <c r="G1" s="149"/>
      <c r="H1" s="149"/>
      <c r="I1" s="149"/>
      <c r="J1" s="149"/>
      <c r="K1" s="149"/>
      <c r="L1" s="149"/>
      <c r="M1" s="149"/>
    </row>
    <row r="2" spans="1:14">
      <c r="A2" s="150" t="s">
        <v>0</v>
      </c>
      <c r="B2" s="150"/>
      <c r="C2" s="152" t="s">
        <v>68</v>
      </c>
      <c r="D2" s="153"/>
      <c r="E2" s="2" t="s">
        <v>1</v>
      </c>
      <c r="F2" s="167" t="s">
        <v>1597</v>
      </c>
      <c r="G2" s="167"/>
      <c r="H2" s="167"/>
      <c r="I2" s="167"/>
      <c r="J2" s="167"/>
      <c r="K2" s="164" t="s">
        <v>24</v>
      </c>
      <c r="L2" s="164"/>
      <c r="M2" s="36" t="s">
        <v>1598</v>
      </c>
    </row>
    <row r="3" spans="1:14" ht="7.5" customHeight="1">
      <c r="A3" s="128"/>
      <c r="B3" s="128"/>
      <c r="C3" s="128"/>
      <c r="D3" s="128"/>
      <c r="E3" s="128"/>
      <c r="F3" s="127"/>
      <c r="G3" s="127"/>
      <c r="H3" s="127"/>
      <c r="I3" s="127"/>
      <c r="J3" s="127"/>
      <c r="K3" s="129"/>
      <c r="L3" s="129"/>
      <c r="M3" s="129"/>
    </row>
    <row r="4" spans="1:14">
      <c r="A4" s="160" t="s">
        <v>2</v>
      </c>
      <c r="B4" s="161"/>
      <c r="C4" s="161"/>
      <c r="D4" s="161"/>
      <c r="E4" s="162"/>
      <c r="F4" s="127"/>
      <c r="G4" s="127"/>
      <c r="H4" s="127"/>
      <c r="I4" s="130" t="s">
        <v>60</v>
      </c>
      <c r="J4" s="130"/>
      <c r="K4" s="130"/>
      <c r="L4" s="130"/>
      <c r="M4" s="130"/>
    </row>
    <row r="5" spans="1:14" ht="18.75" customHeight="1">
      <c r="A5" s="125" t="s">
        <v>4</v>
      </c>
      <c r="B5" s="125"/>
      <c r="C5" s="147" t="s">
        <v>1599</v>
      </c>
      <c r="D5" s="163"/>
      <c r="E5" s="148"/>
      <c r="F5" s="127"/>
      <c r="G5" s="127"/>
      <c r="H5" s="127"/>
      <c r="I5" s="154" t="s">
        <v>5</v>
      </c>
      <c r="J5" s="154"/>
      <c r="K5" s="157" t="s">
        <v>1595</v>
      </c>
      <c r="L5" s="158"/>
      <c r="M5" s="159"/>
    </row>
    <row r="6" spans="1:14" ht="18.75" customHeight="1">
      <c r="A6" s="126" t="s">
        <v>18</v>
      </c>
      <c r="B6" s="126"/>
      <c r="C6" s="37">
        <v>9678589598</v>
      </c>
      <c r="D6" s="151" t="s">
        <v>1593</v>
      </c>
      <c r="E6" s="151"/>
      <c r="F6" s="127"/>
      <c r="G6" s="127"/>
      <c r="H6" s="127"/>
      <c r="I6" s="126" t="s">
        <v>18</v>
      </c>
      <c r="J6" s="126"/>
      <c r="K6" s="155" t="s">
        <v>1596</v>
      </c>
      <c r="L6" s="156"/>
      <c r="M6" s="165" t="s">
        <v>1594</v>
      </c>
      <c r="N6" s="159"/>
    </row>
    <row r="7" spans="1:14">
      <c r="A7" s="124" t="s">
        <v>3</v>
      </c>
      <c r="B7" s="124"/>
      <c r="C7" s="124"/>
      <c r="D7" s="124"/>
      <c r="E7" s="124"/>
      <c r="F7" s="124"/>
      <c r="G7" s="124"/>
      <c r="H7" s="124"/>
      <c r="I7" s="124"/>
      <c r="J7" s="124"/>
      <c r="K7" s="124"/>
      <c r="L7" s="124"/>
      <c r="M7" s="124"/>
    </row>
    <row r="8" spans="1:14">
      <c r="A8" s="172" t="s">
        <v>21</v>
      </c>
      <c r="B8" s="173"/>
      <c r="C8" s="174"/>
      <c r="D8" s="3" t="s">
        <v>20</v>
      </c>
      <c r="E8" s="55">
        <v>31100101</v>
      </c>
      <c r="F8" s="134"/>
      <c r="G8" s="135"/>
      <c r="H8" s="135"/>
      <c r="I8" s="172" t="s">
        <v>22</v>
      </c>
      <c r="J8" s="173"/>
      <c r="K8" s="174"/>
      <c r="L8" s="3" t="s">
        <v>20</v>
      </c>
      <c r="M8" s="55">
        <v>31100102</v>
      </c>
    </row>
    <row r="9" spans="1:14">
      <c r="A9" s="139" t="s">
        <v>26</v>
      </c>
      <c r="B9" s="140"/>
      <c r="C9" s="6" t="s">
        <v>6</v>
      </c>
      <c r="D9" s="9" t="s">
        <v>12</v>
      </c>
      <c r="E9" s="5" t="s">
        <v>15</v>
      </c>
      <c r="F9" s="136"/>
      <c r="G9" s="137"/>
      <c r="H9" s="137"/>
      <c r="I9" s="139" t="s">
        <v>26</v>
      </c>
      <c r="J9" s="140"/>
      <c r="K9" s="6" t="s">
        <v>6</v>
      </c>
      <c r="L9" s="9" t="s">
        <v>12</v>
      </c>
      <c r="M9" s="5" t="s">
        <v>15</v>
      </c>
    </row>
    <row r="10" spans="1:14">
      <c r="A10" s="143" t="s">
        <v>72</v>
      </c>
      <c r="B10" s="143"/>
      <c r="C10" s="17" t="s">
        <v>73</v>
      </c>
      <c r="D10" s="37">
        <v>7002640023</v>
      </c>
      <c r="E10" s="65" t="s">
        <v>1592</v>
      </c>
      <c r="F10" s="136"/>
      <c r="G10" s="137"/>
      <c r="H10" s="137"/>
      <c r="I10" s="141" t="s">
        <v>81</v>
      </c>
      <c r="J10" s="142"/>
      <c r="K10" s="17" t="s">
        <v>73</v>
      </c>
      <c r="L10" s="37">
        <v>8472933864</v>
      </c>
      <c r="M10" s="65" t="s">
        <v>82</v>
      </c>
    </row>
    <row r="11" spans="1:14">
      <c r="A11" s="147" t="s">
        <v>83</v>
      </c>
      <c r="B11" s="148"/>
      <c r="C11" s="17" t="s">
        <v>75</v>
      </c>
      <c r="D11" s="37">
        <v>8486137648</v>
      </c>
      <c r="E11" s="65"/>
      <c r="F11" s="136"/>
      <c r="G11" s="137"/>
      <c r="H11" s="137"/>
      <c r="I11" s="143" t="s">
        <v>74</v>
      </c>
      <c r="J11" s="143"/>
      <c r="K11" s="17" t="s">
        <v>75</v>
      </c>
      <c r="L11" s="37">
        <v>9945435376</v>
      </c>
      <c r="M11" s="65" t="s">
        <v>76</v>
      </c>
    </row>
    <row r="12" spans="1:14">
      <c r="A12" s="141" t="s">
        <v>84</v>
      </c>
      <c r="B12" s="142"/>
      <c r="C12" s="17" t="s">
        <v>78</v>
      </c>
      <c r="D12" s="37">
        <v>7896489103</v>
      </c>
      <c r="E12" s="38"/>
      <c r="F12" s="136"/>
      <c r="G12" s="137"/>
      <c r="H12" s="137"/>
      <c r="I12" s="143" t="s">
        <v>77</v>
      </c>
      <c r="J12" s="143"/>
      <c r="K12" s="17" t="s">
        <v>78</v>
      </c>
      <c r="L12" s="37">
        <v>9864940950</v>
      </c>
      <c r="M12" s="38"/>
    </row>
    <row r="13" spans="1:14">
      <c r="A13" s="141" t="s">
        <v>85</v>
      </c>
      <c r="B13" s="142"/>
      <c r="C13" s="17" t="s">
        <v>80</v>
      </c>
      <c r="D13" s="37">
        <v>7896385191</v>
      </c>
      <c r="E13" s="38"/>
      <c r="F13" s="136"/>
      <c r="G13" s="137"/>
      <c r="H13" s="137"/>
      <c r="I13" s="143" t="s">
        <v>79</v>
      </c>
      <c r="J13" s="143"/>
      <c r="K13" s="17" t="s">
        <v>80</v>
      </c>
      <c r="L13" s="37">
        <v>9706393301</v>
      </c>
      <c r="M13" s="38"/>
    </row>
    <row r="14" spans="1:14">
      <c r="A14" s="144" t="s">
        <v>19</v>
      </c>
      <c r="B14" s="145"/>
      <c r="C14" s="146"/>
      <c r="D14" s="171"/>
      <c r="E14" s="171"/>
      <c r="F14" s="136"/>
      <c r="G14" s="137"/>
      <c r="H14" s="137"/>
      <c r="I14" s="138"/>
      <c r="J14" s="138"/>
      <c r="K14" s="138"/>
      <c r="L14" s="138"/>
      <c r="M14" s="138"/>
      <c r="N14" s="8"/>
    </row>
    <row r="15" spans="1:14">
      <c r="A15" s="133"/>
      <c r="B15" s="133"/>
      <c r="C15" s="133"/>
      <c r="D15" s="133"/>
      <c r="E15" s="133"/>
      <c r="F15" s="133"/>
      <c r="G15" s="133"/>
      <c r="H15" s="133"/>
      <c r="I15" s="133"/>
      <c r="J15" s="133"/>
      <c r="K15" s="133"/>
      <c r="L15" s="133"/>
      <c r="M15" s="133"/>
    </row>
    <row r="16" spans="1:14">
      <c r="A16" s="132" t="s">
        <v>44</v>
      </c>
      <c r="B16" s="132"/>
      <c r="C16" s="132"/>
      <c r="D16" s="132"/>
      <c r="E16" s="132"/>
      <c r="F16" s="132"/>
      <c r="G16" s="132"/>
      <c r="H16" s="132"/>
      <c r="I16" s="132"/>
      <c r="J16" s="132"/>
      <c r="K16" s="132"/>
      <c r="L16" s="132"/>
      <c r="M16" s="132"/>
    </row>
    <row r="17" spans="1:13" ht="32.25" customHeight="1">
      <c r="A17" s="169" t="s">
        <v>56</v>
      </c>
      <c r="B17" s="169"/>
      <c r="C17" s="169"/>
      <c r="D17" s="169"/>
      <c r="E17" s="169"/>
      <c r="F17" s="169"/>
      <c r="G17" s="169"/>
      <c r="H17" s="169"/>
      <c r="I17" s="169"/>
      <c r="J17" s="169"/>
      <c r="K17" s="169"/>
      <c r="L17" s="169"/>
      <c r="M17" s="169"/>
    </row>
    <row r="18" spans="1:13">
      <c r="A18" s="131" t="s">
        <v>57</v>
      </c>
      <c r="B18" s="131"/>
      <c r="C18" s="131"/>
      <c r="D18" s="131"/>
      <c r="E18" s="131"/>
      <c r="F18" s="131"/>
      <c r="G18" s="131"/>
      <c r="H18" s="131"/>
      <c r="I18" s="131"/>
      <c r="J18" s="131"/>
      <c r="K18" s="131"/>
      <c r="L18" s="131"/>
      <c r="M18" s="131"/>
    </row>
    <row r="19" spans="1:13">
      <c r="A19" s="131" t="s">
        <v>45</v>
      </c>
      <c r="B19" s="131"/>
      <c r="C19" s="131"/>
      <c r="D19" s="131"/>
      <c r="E19" s="131"/>
      <c r="F19" s="131"/>
      <c r="G19" s="131"/>
      <c r="H19" s="131"/>
      <c r="I19" s="131"/>
      <c r="J19" s="131"/>
      <c r="K19" s="131"/>
      <c r="L19" s="131"/>
      <c r="M19" s="131"/>
    </row>
    <row r="20" spans="1:13">
      <c r="A20" s="131" t="s">
        <v>39</v>
      </c>
      <c r="B20" s="131"/>
      <c r="C20" s="131"/>
      <c r="D20" s="131"/>
      <c r="E20" s="131"/>
      <c r="F20" s="131"/>
      <c r="G20" s="131"/>
      <c r="H20" s="131"/>
      <c r="I20" s="131"/>
      <c r="J20" s="131"/>
      <c r="K20" s="131"/>
      <c r="L20" s="131"/>
      <c r="M20" s="131"/>
    </row>
    <row r="21" spans="1:13">
      <c r="A21" s="131" t="s">
        <v>46</v>
      </c>
      <c r="B21" s="131"/>
      <c r="C21" s="131"/>
      <c r="D21" s="131"/>
      <c r="E21" s="131"/>
      <c r="F21" s="131"/>
      <c r="G21" s="131"/>
      <c r="H21" s="131"/>
      <c r="I21" s="131"/>
      <c r="J21" s="131"/>
      <c r="K21" s="131"/>
      <c r="L21" s="131"/>
      <c r="M21" s="131"/>
    </row>
    <row r="22" spans="1:13">
      <c r="A22" s="131" t="s">
        <v>40</v>
      </c>
      <c r="B22" s="131"/>
      <c r="C22" s="131"/>
      <c r="D22" s="131"/>
      <c r="E22" s="131"/>
      <c r="F22" s="131"/>
      <c r="G22" s="131"/>
      <c r="H22" s="131"/>
      <c r="I22" s="131"/>
      <c r="J22" s="131"/>
      <c r="K22" s="131"/>
      <c r="L22" s="131"/>
      <c r="M22" s="131"/>
    </row>
    <row r="23" spans="1:13">
      <c r="A23" s="170" t="s">
        <v>49</v>
      </c>
      <c r="B23" s="170"/>
      <c r="C23" s="170"/>
      <c r="D23" s="170"/>
      <c r="E23" s="170"/>
      <c r="F23" s="170"/>
      <c r="G23" s="170"/>
      <c r="H23" s="170"/>
      <c r="I23" s="170"/>
      <c r="J23" s="170"/>
      <c r="K23" s="170"/>
      <c r="L23" s="170"/>
      <c r="M23" s="170"/>
    </row>
    <row r="24" spans="1:13">
      <c r="A24" s="131" t="s">
        <v>41</v>
      </c>
      <c r="B24" s="131"/>
      <c r="C24" s="131"/>
      <c r="D24" s="131"/>
      <c r="E24" s="131"/>
      <c r="F24" s="131"/>
      <c r="G24" s="131"/>
      <c r="H24" s="131"/>
      <c r="I24" s="131"/>
      <c r="J24" s="131"/>
      <c r="K24" s="131"/>
      <c r="L24" s="131"/>
      <c r="M24" s="131"/>
    </row>
    <row r="25" spans="1:13">
      <c r="A25" s="131" t="s">
        <v>42</v>
      </c>
      <c r="B25" s="131"/>
      <c r="C25" s="131"/>
      <c r="D25" s="131"/>
      <c r="E25" s="131"/>
      <c r="F25" s="131"/>
      <c r="G25" s="131"/>
      <c r="H25" s="131"/>
      <c r="I25" s="131"/>
      <c r="J25" s="131"/>
      <c r="K25" s="131"/>
      <c r="L25" s="131"/>
      <c r="M25" s="131"/>
    </row>
    <row r="26" spans="1:13">
      <c r="A26" s="131" t="s">
        <v>43</v>
      </c>
      <c r="B26" s="131"/>
      <c r="C26" s="131"/>
      <c r="D26" s="131"/>
      <c r="E26" s="131"/>
      <c r="F26" s="131"/>
      <c r="G26" s="131"/>
      <c r="H26" s="131"/>
      <c r="I26" s="131"/>
      <c r="J26" s="131"/>
      <c r="K26" s="131"/>
      <c r="L26" s="131"/>
      <c r="M26" s="131"/>
    </row>
    <row r="27" spans="1:13">
      <c r="A27" s="168" t="s">
        <v>47</v>
      </c>
      <c r="B27" s="168"/>
      <c r="C27" s="168"/>
      <c r="D27" s="168"/>
      <c r="E27" s="168"/>
      <c r="F27" s="168"/>
      <c r="G27" s="168"/>
      <c r="H27" s="168"/>
      <c r="I27" s="168"/>
      <c r="J27" s="168"/>
      <c r="K27" s="168"/>
      <c r="L27" s="168"/>
      <c r="M27" s="168"/>
    </row>
    <row r="28" spans="1:13">
      <c r="A28" s="131" t="s">
        <v>48</v>
      </c>
      <c r="B28" s="131"/>
      <c r="C28" s="131"/>
      <c r="D28" s="131"/>
      <c r="E28" s="131"/>
      <c r="F28" s="131"/>
      <c r="G28" s="131"/>
      <c r="H28" s="131"/>
      <c r="I28" s="131"/>
      <c r="J28" s="131"/>
      <c r="K28" s="131"/>
      <c r="L28" s="131"/>
      <c r="M28" s="131"/>
    </row>
    <row r="29" spans="1:13" ht="44.25" customHeight="1">
      <c r="A29" s="166" t="s">
        <v>58</v>
      </c>
      <c r="B29" s="166"/>
      <c r="C29" s="166"/>
      <c r="D29" s="166"/>
      <c r="E29" s="166"/>
      <c r="F29" s="166"/>
      <c r="G29" s="166"/>
      <c r="H29" s="166"/>
      <c r="I29" s="166"/>
      <c r="J29" s="166"/>
      <c r="K29" s="166"/>
      <c r="L29" s="166"/>
      <c r="M29" s="166"/>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E10" r:id="rId1" display="bjshrm@gmail.com"/>
    <hyperlink ref="M10" r:id="rId2"/>
    <hyperlink ref="M11" r:id="rId3"/>
  </hyperlinks>
  <printOptions horizontalCentered="1"/>
  <pageMargins left="0.37" right="0.23" top="0.43" bottom="0.45" header="0.3" footer="0.3"/>
  <pageSetup paperSize="9" scale="87" orientation="landscape" horizontalDpi="0" verticalDpi="0" r:id="rId4"/>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24" activePane="bottomRight" state="frozen"/>
      <selection pane="topRight" activeCell="C1" sqref="C1"/>
      <selection pane="bottomLeft" activeCell="A5" sqref="A5"/>
      <selection pane="bottomRight" activeCell="F133" sqref="F133"/>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70</v>
      </c>
      <c r="B1" s="177"/>
      <c r="C1" s="177"/>
      <c r="D1" s="177"/>
      <c r="E1" s="177"/>
      <c r="F1" s="177"/>
      <c r="G1" s="177"/>
      <c r="H1" s="177"/>
      <c r="I1" s="177"/>
      <c r="J1" s="177"/>
      <c r="K1" s="177"/>
      <c r="L1" s="177"/>
      <c r="M1" s="177"/>
      <c r="N1" s="177"/>
      <c r="O1" s="177"/>
      <c r="P1" s="177"/>
      <c r="Q1" s="177"/>
      <c r="R1" s="177"/>
      <c r="S1" s="177"/>
    </row>
    <row r="2" spans="1:20" ht="16.5" customHeight="1">
      <c r="A2" s="180" t="s">
        <v>59</v>
      </c>
      <c r="B2" s="181"/>
      <c r="C2" s="181"/>
      <c r="D2" s="25">
        <v>43556</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15" t="s">
        <v>9</v>
      </c>
      <c r="H4" s="15" t="s">
        <v>10</v>
      </c>
      <c r="I4" s="11" t="s">
        <v>11</v>
      </c>
      <c r="J4" s="175"/>
      <c r="K4" s="179"/>
      <c r="L4" s="179"/>
      <c r="M4" s="179"/>
      <c r="N4" s="179"/>
      <c r="O4" s="179"/>
      <c r="P4" s="176"/>
      <c r="Q4" s="176"/>
      <c r="R4" s="175"/>
      <c r="S4" s="175"/>
      <c r="T4" s="175"/>
    </row>
    <row r="5" spans="1:20">
      <c r="A5" s="4">
        <v>1</v>
      </c>
      <c r="B5" s="17" t="s">
        <v>62</v>
      </c>
      <c r="C5" s="90" t="s">
        <v>1208</v>
      </c>
      <c r="D5" s="78" t="s">
        <v>23</v>
      </c>
      <c r="E5" s="78" t="s">
        <v>1182</v>
      </c>
      <c r="F5" s="18" t="s">
        <v>1417</v>
      </c>
      <c r="G5" s="78">
        <v>45</v>
      </c>
      <c r="H5" s="19">
        <v>35</v>
      </c>
      <c r="I5" s="57">
        <f>SUM(G5:H5)</f>
        <v>80</v>
      </c>
      <c r="J5" s="78" t="s">
        <v>1267</v>
      </c>
      <c r="K5" s="18" t="s">
        <v>1470</v>
      </c>
      <c r="L5" s="18" t="s">
        <v>1471</v>
      </c>
      <c r="M5" s="18">
        <v>7002764257</v>
      </c>
      <c r="N5" s="18" t="s">
        <v>1472</v>
      </c>
      <c r="O5" s="18">
        <v>9435982827</v>
      </c>
      <c r="P5" s="86">
        <v>43556</v>
      </c>
      <c r="Q5" s="18" t="s">
        <v>163</v>
      </c>
      <c r="R5" s="48"/>
      <c r="S5" s="18"/>
      <c r="T5" s="18"/>
    </row>
    <row r="6" spans="1:20">
      <c r="A6" s="4">
        <v>2</v>
      </c>
      <c r="B6" s="17" t="s">
        <v>62</v>
      </c>
      <c r="C6" s="51" t="s">
        <v>1209</v>
      </c>
      <c r="D6" s="78" t="s">
        <v>25</v>
      </c>
      <c r="E6" s="53">
        <v>18287050611</v>
      </c>
      <c r="F6" s="18"/>
      <c r="G6" s="78">
        <f>12+1</f>
        <v>13</v>
      </c>
      <c r="H6" s="19">
        <f>9+5</f>
        <v>14</v>
      </c>
      <c r="I6" s="57">
        <f t="shared" ref="I6:I69" si="0">SUM(G6:H6)</f>
        <v>27</v>
      </c>
      <c r="J6" s="108">
        <v>8011239692</v>
      </c>
      <c r="K6" s="18" t="s">
        <v>1470</v>
      </c>
      <c r="L6" s="18" t="s">
        <v>1471</v>
      </c>
      <c r="M6" s="18">
        <v>7002764257</v>
      </c>
      <c r="N6" s="18" t="s">
        <v>1472</v>
      </c>
      <c r="O6" s="18">
        <v>9435982827</v>
      </c>
      <c r="P6" s="111">
        <v>43556</v>
      </c>
      <c r="Q6" s="18" t="s">
        <v>163</v>
      </c>
      <c r="R6" s="48"/>
      <c r="S6" s="18"/>
      <c r="T6" s="18"/>
    </row>
    <row r="7" spans="1:20" ht="33">
      <c r="A7" s="4">
        <v>3</v>
      </c>
      <c r="B7" s="17" t="s">
        <v>62</v>
      </c>
      <c r="C7" s="90" t="s">
        <v>1210</v>
      </c>
      <c r="D7" s="78" t="s">
        <v>23</v>
      </c>
      <c r="E7" s="78" t="s">
        <v>1183</v>
      </c>
      <c r="F7" s="18" t="s">
        <v>1473</v>
      </c>
      <c r="G7" s="78">
        <v>94</v>
      </c>
      <c r="H7" s="19"/>
      <c r="I7" s="57">
        <f t="shared" si="0"/>
        <v>94</v>
      </c>
      <c r="J7" s="78" t="s">
        <v>1268</v>
      </c>
      <c r="K7" s="18"/>
      <c r="L7" s="18"/>
      <c r="M7" s="18"/>
      <c r="N7" s="18"/>
      <c r="O7" s="18"/>
      <c r="P7" s="86">
        <v>43557</v>
      </c>
      <c r="Q7" s="18" t="s">
        <v>164</v>
      </c>
      <c r="R7" s="48"/>
      <c r="S7" s="18"/>
      <c r="T7" s="18"/>
    </row>
    <row r="8" spans="1:20">
      <c r="A8" s="4">
        <v>4</v>
      </c>
      <c r="B8" s="17" t="s">
        <v>62</v>
      </c>
      <c r="C8" s="51" t="s">
        <v>1211</v>
      </c>
      <c r="D8" s="78" t="s">
        <v>25</v>
      </c>
      <c r="E8" s="106">
        <v>18287050609</v>
      </c>
      <c r="F8" s="18"/>
      <c r="G8" s="78">
        <f>5+7</f>
        <v>12</v>
      </c>
      <c r="H8" s="19">
        <f>11+8</f>
        <v>19</v>
      </c>
      <c r="I8" s="57">
        <f t="shared" si="0"/>
        <v>31</v>
      </c>
      <c r="J8" s="53">
        <v>9531017326</v>
      </c>
      <c r="K8" s="18" t="s">
        <v>1470</v>
      </c>
      <c r="L8" s="18" t="s">
        <v>1474</v>
      </c>
      <c r="M8" s="18">
        <v>7399808563</v>
      </c>
      <c r="N8" s="18"/>
      <c r="O8" s="18"/>
      <c r="P8" s="111">
        <v>43557</v>
      </c>
      <c r="Q8" s="18" t="s">
        <v>164</v>
      </c>
      <c r="R8" s="48"/>
      <c r="S8" s="18"/>
      <c r="T8" s="18"/>
    </row>
    <row r="9" spans="1:20">
      <c r="A9" s="4">
        <v>5</v>
      </c>
      <c r="B9" s="17" t="s">
        <v>62</v>
      </c>
      <c r="C9" s="90" t="s">
        <v>1212</v>
      </c>
      <c r="D9" s="78" t="s">
        <v>23</v>
      </c>
      <c r="E9" s="78" t="s">
        <v>1184</v>
      </c>
      <c r="F9" s="18" t="s">
        <v>1417</v>
      </c>
      <c r="G9" s="78">
        <v>23</v>
      </c>
      <c r="H9" s="19">
        <v>24</v>
      </c>
      <c r="I9" s="57">
        <f t="shared" si="0"/>
        <v>47</v>
      </c>
      <c r="J9" s="78" t="s">
        <v>1269</v>
      </c>
      <c r="K9" s="18" t="s">
        <v>1470</v>
      </c>
      <c r="L9" s="18" t="s">
        <v>1474</v>
      </c>
      <c r="M9" s="18">
        <v>7399808563</v>
      </c>
      <c r="N9" s="18"/>
      <c r="O9" s="18"/>
      <c r="P9" s="86">
        <v>43558</v>
      </c>
      <c r="Q9" s="18" t="s">
        <v>158</v>
      </c>
      <c r="R9" s="48"/>
      <c r="S9" s="18"/>
      <c r="T9" s="18"/>
    </row>
    <row r="10" spans="1:20">
      <c r="A10" s="4">
        <v>6</v>
      </c>
      <c r="B10" s="17" t="s">
        <v>62</v>
      </c>
      <c r="C10" s="51" t="s">
        <v>1213</v>
      </c>
      <c r="D10" s="78" t="s">
        <v>25</v>
      </c>
      <c r="E10" s="53">
        <v>18287050610</v>
      </c>
      <c r="F10" s="18"/>
      <c r="G10" s="78">
        <f>16+9</f>
        <v>25</v>
      </c>
      <c r="H10" s="19">
        <f>18+6</f>
        <v>24</v>
      </c>
      <c r="I10" s="57">
        <f t="shared" si="0"/>
        <v>49</v>
      </c>
      <c r="J10" s="108">
        <v>9613044365</v>
      </c>
      <c r="K10" s="18" t="s">
        <v>1470</v>
      </c>
      <c r="L10" s="18" t="s">
        <v>1474</v>
      </c>
      <c r="M10" s="18">
        <v>7399808563</v>
      </c>
      <c r="N10" s="18"/>
      <c r="O10" s="18"/>
      <c r="P10" s="111">
        <v>43558</v>
      </c>
      <c r="Q10" s="18" t="s">
        <v>158</v>
      </c>
      <c r="R10" s="48"/>
      <c r="S10" s="18"/>
      <c r="T10" s="18"/>
    </row>
    <row r="11" spans="1:20">
      <c r="A11" s="4">
        <v>7</v>
      </c>
      <c r="B11" s="17" t="s">
        <v>62</v>
      </c>
      <c r="C11" s="51" t="s">
        <v>1214</v>
      </c>
      <c r="D11" s="78" t="s">
        <v>25</v>
      </c>
      <c r="E11" s="53">
        <v>18287050618</v>
      </c>
      <c r="F11" s="18"/>
      <c r="G11" s="78">
        <f>11+9</f>
        <v>20</v>
      </c>
      <c r="H11" s="19">
        <f>14+10</f>
        <v>24</v>
      </c>
      <c r="I11" s="57">
        <f t="shared" si="0"/>
        <v>44</v>
      </c>
      <c r="J11" s="108">
        <v>9401690656</v>
      </c>
      <c r="K11" s="18" t="s">
        <v>944</v>
      </c>
      <c r="L11" s="18" t="s">
        <v>1475</v>
      </c>
      <c r="M11" s="18">
        <v>9613063656</v>
      </c>
      <c r="N11" s="18"/>
      <c r="O11" s="18"/>
      <c r="P11" s="111">
        <v>43558</v>
      </c>
      <c r="Q11" s="18" t="s">
        <v>158</v>
      </c>
      <c r="R11" s="48"/>
      <c r="S11" s="18"/>
      <c r="T11" s="18"/>
    </row>
    <row r="12" spans="1:20" s="54" customFormat="1">
      <c r="A12" s="50">
        <v>8</v>
      </c>
      <c r="B12" s="17" t="s">
        <v>62</v>
      </c>
      <c r="C12" s="90" t="s">
        <v>1215</v>
      </c>
      <c r="D12" s="78" t="s">
        <v>23</v>
      </c>
      <c r="E12" s="78" t="s">
        <v>1185</v>
      </c>
      <c r="F12" s="51" t="s">
        <v>1417</v>
      </c>
      <c r="G12" s="78">
        <v>30</v>
      </c>
      <c r="H12" s="52">
        <v>32</v>
      </c>
      <c r="I12" s="57">
        <f t="shared" si="0"/>
        <v>62</v>
      </c>
      <c r="J12" s="78" t="s">
        <v>1270</v>
      </c>
      <c r="K12" s="18" t="s">
        <v>944</v>
      </c>
      <c r="L12" s="18" t="s">
        <v>1475</v>
      </c>
      <c r="M12" s="18">
        <v>9613063656</v>
      </c>
      <c r="N12" s="51"/>
      <c r="O12" s="51"/>
      <c r="P12" s="86">
        <v>43559</v>
      </c>
      <c r="Q12" s="18" t="s">
        <v>159</v>
      </c>
      <c r="R12" s="53"/>
      <c r="S12" s="18"/>
      <c r="T12" s="51"/>
    </row>
    <row r="13" spans="1:20">
      <c r="A13" s="4">
        <v>9</v>
      </c>
      <c r="B13" s="17" t="s">
        <v>62</v>
      </c>
      <c r="C13" s="51" t="s">
        <v>1216</v>
      </c>
      <c r="D13" s="78" t="s">
        <v>25</v>
      </c>
      <c r="E13" s="106">
        <v>18287050608</v>
      </c>
      <c r="F13" s="18"/>
      <c r="G13" s="78">
        <f>27+16</f>
        <v>43</v>
      </c>
      <c r="H13" s="19">
        <f>21+14</f>
        <v>35</v>
      </c>
      <c r="I13" s="57">
        <f t="shared" si="0"/>
        <v>78</v>
      </c>
      <c r="J13" s="108">
        <v>9601960093</v>
      </c>
      <c r="K13" s="18" t="s">
        <v>944</v>
      </c>
      <c r="L13" s="18" t="s">
        <v>1475</v>
      </c>
      <c r="M13" s="18">
        <v>9613063656</v>
      </c>
      <c r="N13" s="18"/>
      <c r="O13" s="18"/>
      <c r="P13" s="111">
        <v>43559</v>
      </c>
      <c r="Q13" s="18" t="s">
        <v>159</v>
      </c>
      <c r="R13" s="48"/>
      <c r="S13" s="18"/>
      <c r="T13" s="18"/>
    </row>
    <row r="14" spans="1:20">
      <c r="A14" s="4">
        <v>10</v>
      </c>
      <c r="B14" s="17" t="s">
        <v>62</v>
      </c>
      <c r="C14" s="90" t="s">
        <v>1217</v>
      </c>
      <c r="D14" s="78" t="s">
        <v>23</v>
      </c>
      <c r="E14" s="78" t="s">
        <v>1186</v>
      </c>
      <c r="F14" s="18" t="s">
        <v>1417</v>
      </c>
      <c r="G14" s="78">
        <v>14</v>
      </c>
      <c r="H14" s="19">
        <v>20</v>
      </c>
      <c r="I14" s="57">
        <f t="shared" si="0"/>
        <v>34</v>
      </c>
      <c r="J14" s="78" t="s">
        <v>1271</v>
      </c>
      <c r="K14" s="18" t="s">
        <v>944</v>
      </c>
      <c r="L14" s="18" t="s">
        <v>1475</v>
      </c>
      <c r="M14" s="18">
        <v>9613063656</v>
      </c>
      <c r="N14" s="18"/>
      <c r="O14" s="18"/>
      <c r="P14" s="86">
        <v>43560</v>
      </c>
      <c r="Q14" s="18" t="s">
        <v>160</v>
      </c>
      <c r="R14" s="48"/>
      <c r="S14" s="18"/>
      <c r="T14" s="18"/>
    </row>
    <row r="15" spans="1:20">
      <c r="A15" s="4">
        <v>11</v>
      </c>
      <c r="B15" s="17" t="s">
        <v>62</v>
      </c>
      <c r="C15" s="90" t="s">
        <v>1218</v>
      </c>
      <c r="D15" s="78" t="s">
        <v>23</v>
      </c>
      <c r="E15" s="78" t="s">
        <v>1187</v>
      </c>
      <c r="F15" s="18" t="s">
        <v>1417</v>
      </c>
      <c r="G15" s="78">
        <v>10</v>
      </c>
      <c r="H15" s="19">
        <v>15</v>
      </c>
      <c r="I15" s="57">
        <f t="shared" si="0"/>
        <v>25</v>
      </c>
      <c r="J15" s="78" t="s">
        <v>1272</v>
      </c>
      <c r="K15" s="18" t="s">
        <v>944</v>
      </c>
      <c r="L15" s="18" t="s">
        <v>1475</v>
      </c>
      <c r="M15" s="18">
        <v>9613063656</v>
      </c>
      <c r="N15" s="18"/>
      <c r="O15" s="18"/>
      <c r="P15" s="86">
        <v>43560</v>
      </c>
      <c r="Q15" s="18" t="s">
        <v>160</v>
      </c>
      <c r="R15" s="48"/>
      <c r="S15" s="18"/>
      <c r="T15" s="18"/>
    </row>
    <row r="16" spans="1:20">
      <c r="A16" s="4">
        <v>12</v>
      </c>
      <c r="B16" s="17" t="s">
        <v>62</v>
      </c>
      <c r="C16" s="51" t="s">
        <v>1219</v>
      </c>
      <c r="D16" s="78" t="s">
        <v>25</v>
      </c>
      <c r="E16" s="106">
        <v>18287050607</v>
      </c>
      <c r="F16" s="18"/>
      <c r="G16" s="78">
        <f>8+10</f>
        <v>18</v>
      </c>
      <c r="H16" s="19">
        <f>14+9</f>
        <v>23</v>
      </c>
      <c r="I16" s="57">
        <f t="shared" si="0"/>
        <v>41</v>
      </c>
      <c r="J16" s="108">
        <v>6901960290</v>
      </c>
      <c r="K16" s="18" t="s">
        <v>944</v>
      </c>
      <c r="L16" s="18" t="s">
        <v>1475</v>
      </c>
      <c r="M16" s="18">
        <v>9613063656</v>
      </c>
      <c r="N16" s="18"/>
      <c r="O16" s="18"/>
      <c r="P16" s="111">
        <v>43560</v>
      </c>
      <c r="Q16" s="18" t="s">
        <v>160</v>
      </c>
      <c r="R16" s="48"/>
      <c r="S16" s="18"/>
      <c r="T16" s="18"/>
    </row>
    <row r="17" spans="1:20">
      <c r="A17" s="4">
        <v>13</v>
      </c>
      <c r="B17" s="17" t="s">
        <v>62</v>
      </c>
      <c r="C17" s="90" t="s">
        <v>1220</v>
      </c>
      <c r="D17" s="78" t="s">
        <v>23</v>
      </c>
      <c r="E17" s="78" t="s">
        <v>1188</v>
      </c>
      <c r="F17" s="18" t="s">
        <v>1417</v>
      </c>
      <c r="G17" s="78">
        <v>13</v>
      </c>
      <c r="H17" s="19">
        <v>13</v>
      </c>
      <c r="I17" s="57">
        <f t="shared" si="0"/>
        <v>26</v>
      </c>
      <c r="J17" s="78" t="s">
        <v>1273</v>
      </c>
      <c r="K17" s="18" t="s">
        <v>1476</v>
      </c>
      <c r="L17" s="18" t="s">
        <v>931</v>
      </c>
      <c r="M17" s="18">
        <v>8011240428</v>
      </c>
      <c r="N17" s="18"/>
      <c r="O17" s="18"/>
      <c r="P17" s="86">
        <v>43561</v>
      </c>
      <c r="Q17" s="18" t="s">
        <v>161</v>
      </c>
      <c r="R17" s="48"/>
      <c r="S17" s="18"/>
      <c r="T17" s="18"/>
    </row>
    <row r="18" spans="1:20">
      <c r="A18" s="4">
        <v>14</v>
      </c>
      <c r="B18" s="17" t="s">
        <v>62</v>
      </c>
      <c r="C18" s="51" t="s">
        <v>1221</v>
      </c>
      <c r="D18" s="78" t="s">
        <v>25</v>
      </c>
      <c r="E18" s="53">
        <v>18287050616</v>
      </c>
      <c r="F18" s="18"/>
      <c r="G18" s="78">
        <f>7+9</f>
        <v>16</v>
      </c>
      <c r="H18" s="19">
        <f>7+9</f>
        <v>16</v>
      </c>
      <c r="I18" s="57">
        <f t="shared" si="0"/>
        <v>32</v>
      </c>
      <c r="J18" s="108">
        <v>8134941546</v>
      </c>
      <c r="K18" s="18" t="s">
        <v>1476</v>
      </c>
      <c r="L18" s="18" t="s">
        <v>931</v>
      </c>
      <c r="M18" s="18">
        <v>8011240428</v>
      </c>
      <c r="N18" s="18"/>
      <c r="O18" s="18"/>
      <c r="P18" s="111">
        <v>43561</v>
      </c>
      <c r="Q18" s="18" t="s">
        <v>161</v>
      </c>
      <c r="R18" s="48"/>
      <c r="S18" s="18"/>
      <c r="T18" s="18"/>
    </row>
    <row r="19" spans="1:20">
      <c r="A19" s="4">
        <v>15</v>
      </c>
      <c r="B19" s="17" t="s">
        <v>62</v>
      </c>
      <c r="C19" s="51" t="s">
        <v>1222</v>
      </c>
      <c r="D19" s="78" t="s">
        <v>25</v>
      </c>
      <c r="E19" s="53">
        <v>18287050624</v>
      </c>
      <c r="F19" s="18"/>
      <c r="G19" s="78">
        <f>8+8</f>
        <v>16</v>
      </c>
      <c r="H19" s="19">
        <f>10+7</f>
        <v>17</v>
      </c>
      <c r="I19" s="57">
        <f t="shared" si="0"/>
        <v>33</v>
      </c>
      <c r="J19" s="108">
        <v>9101646772</v>
      </c>
      <c r="K19" s="18" t="s">
        <v>1476</v>
      </c>
      <c r="L19" s="18" t="s">
        <v>931</v>
      </c>
      <c r="M19" s="18">
        <v>8011240428</v>
      </c>
      <c r="N19" s="18"/>
      <c r="O19" s="18"/>
      <c r="P19" s="111">
        <v>43561</v>
      </c>
      <c r="Q19" s="18" t="s">
        <v>161</v>
      </c>
      <c r="R19" s="48"/>
      <c r="S19" s="18"/>
      <c r="T19" s="18"/>
    </row>
    <row r="20" spans="1:20">
      <c r="A20" s="4">
        <v>16</v>
      </c>
      <c r="B20" s="17" t="s">
        <v>62</v>
      </c>
      <c r="C20" s="51"/>
      <c r="D20" s="78"/>
      <c r="E20" s="53"/>
      <c r="F20" s="18"/>
      <c r="G20" s="106"/>
      <c r="H20" s="19"/>
      <c r="I20" s="57">
        <f t="shared" si="0"/>
        <v>0</v>
      </c>
      <c r="J20" s="108"/>
      <c r="K20" s="18"/>
      <c r="L20" s="18"/>
      <c r="M20" s="18"/>
      <c r="N20" s="18"/>
      <c r="O20" s="18"/>
      <c r="P20" s="111">
        <v>43562</v>
      </c>
      <c r="Q20" s="18" t="s">
        <v>162</v>
      </c>
      <c r="R20" s="48"/>
      <c r="S20" s="18"/>
      <c r="T20" s="18"/>
    </row>
    <row r="21" spans="1:20">
      <c r="A21" s="4">
        <v>17</v>
      </c>
      <c r="B21" s="17" t="s">
        <v>62</v>
      </c>
      <c r="C21" s="90" t="s">
        <v>1223</v>
      </c>
      <c r="D21" s="78" t="s">
        <v>23</v>
      </c>
      <c r="E21" s="78" t="s">
        <v>1189</v>
      </c>
      <c r="F21" s="18" t="s">
        <v>1417</v>
      </c>
      <c r="G21" s="78">
        <v>40</v>
      </c>
      <c r="H21" s="19">
        <v>44</v>
      </c>
      <c r="I21" s="57">
        <f t="shared" si="0"/>
        <v>84</v>
      </c>
      <c r="J21" s="78" t="s">
        <v>1274</v>
      </c>
      <c r="K21" s="18" t="s">
        <v>928</v>
      </c>
      <c r="L21" s="18" t="s">
        <v>1477</v>
      </c>
      <c r="M21" s="18">
        <v>9678580947</v>
      </c>
      <c r="N21" s="18"/>
      <c r="O21" s="18"/>
      <c r="P21" s="86">
        <v>43563</v>
      </c>
      <c r="Q21" s="18" t="s">
        <v>163</v>
      </c>
      <c r="R21" s="48"/>
      <c r="S21" s="18"/>
      <c r="T21" s="18"/>
    </row>
    <row r="22" spans="1:20">
      <c r="A22" s="4">
        <v>18</v>
      </c>
      <c r="B22" s="17" t="s">
        <v>62</v>
      </c>
      <c r="C22" s="51" t="s">
        <v>1224</v>
      </c>
      <c r="D22" s="78" t="s">
        <v>25</v>
      </c>
      <c r="E22" s="53">
        <v>18287050613</v>
      </c>
      <c r="F22" s="58"/>
      <c r="G22" s="78">
        <f>16+12</f>
        <v>28</v>
      </c>
      <c r="H22" s="17">
        <f>16+6</f>
        <v>22</v>
      </c>
      <c r="I22" s="57">
        <f t="shared" si="0"/>
        <v>50</v>
      </c>
      <c r="J22" s="108">
        <v>6901960281</v>
      </c>
      <c r="K22" s="18" t="s">
        <v>928</v>
      </c>
      <c r="L22" s="18" t="s">
        <v>1477</v>
      </c>
      <c r="M22" s="18">
        <v>9678580947</v>
      </c>
      <c r="N22" s="58"/>
      <c r="O22" s="58"/>
      <c r="P22" s="111">
        <v>43563</v>
      </c>
      <c r="Q22" s="18" t="s">
        <v>163</v>
      </c>
      <c r="R22" s="48"/>
      <c r="S22" s="18"/>
      <c r="T22" s="18"/>
    </row>
    <row r="23" spans="1:20">
      <c r="A23" s="4">
        <v>19</v>
      </c>
      <c r="B23" s="17" t="s">
        <v>62</v>
      </c>
      <c r="C23" s="90" t="s">
        <v>1225</v>
      </c>
      <c r="D23" s="78" t="s">
        <v>23</v>
      </c>
      <c r="E23" s="78" t="s">
        <v>1190</v>
      </c>
      <c r="F23" s="18" t="s">
        <v>1473</v>
      </c>
      <c r="G23" s="78">
        <v>25</v>
      </c>
      <c r="H23" s="19">
        <v>33</v>
      </c>
      <c r="I23" s="57">
        <f t="shared" si="0"/>
        <v>58</v>
      </c>
      <c r="J23" s="78" t="s">
        <v>1275</v>
      </c>
      <c r="K23" s="18" t="s">
        <v>1470</v>
      </c>
      <c r="L23" s="18" t="s">
        <v>1471</v>
      </c>
      <c r="M23" s="18">
        <v>7002764257</v>
      </c>
      <c r="N23" s="18"/>
      <c r="O23" s="18"/>
      <c r="P23" s="86">
        <v>43564</v>
      </c>
      <c r="Q23" s="18" t="s">
        <v>164</v>
      </c>
      <c r="R23" s="48"/>
      <c r="S23" s="18"/>
      <c r="T23" s="18"/>
    </row>
    <row r="24" spans="1:20">
      <c r="A24" s="4">
        <v>20</v>
      </c>
      <c r="B24" s="17" t="s">
        <v>62</v>
      </c>
      <c r="C24" s="90" t="s">
        <v>1226</v>
      </c>
      <c r="D24" s="78" t="s">
        <v>23</v>
      </c>
      <c r="E24" s="78" t="s">
        <v>1191</v>
      </c>
      <c r="F24" s="18" t="s">
        <v>1417</v>
      </c>
      <c r="G24" s="78">
        <v>40</v>
      </c>
      <c r="H24" s="19">
        <v>41</v>
      </c>
      <c r="I24" s="57">
        <f t="shared" si="0"/>
        <v>81</v>
      </c>
      <c r="J24" s="78" t="s">
        <v>1276</v>
      </c>
      <c r="K24" s="18" t="s">
        <v>1470</v>
      </c>
      <c r="L24" s="18" t="s">
        <v>1471</v>
      </c>
      <c r="M24" s="18">
        <v>7002764257</v>
      </c>
      <c r="N24" s="18"/>
      <c r="O24" s="18"/>
      <c r="P24" s="86">
        <v>43564</v>
      </c>
      <c r="Q24" s="18" t="s">
        <v>164</v>
      </c>
      <c r="R24" s="48"/>
      <c r="S24" s="18"/>
      <c r="T24" s="18"/>
    </row>
    <row r="25" spans="1:20">
      <c r="A25" s="4">
        <v>21</v>
      </c>
      <c r="B25" s="17" t="s">
        <v>62</v>
      </c>
      <c r="C25" s="90" t="s">
        <v>1227</v>
      </c>
      <c r="D25" s="78" t="s">
        <v>23</v>
      </c>
      <c r="E25" s="78" t="s">
        <v>1192</v>
      </c>
      <c r="F25" s="18" t="s">
        <v>1473</v>
      </c>
      <c r="G25" s="78">
        <v>35</v>
      </c>
      <c r="H25" s="19">
        <v>35</v>
      </c>
      <c r="I25" s="57">
        <f t="shared" si="0"/>
        <v>70</v>
      </c>
      <c r="J25" s="78" t="s">
        <v>1277</v>
      </c>
      <c r="K25" s="18" t="s">
        <v>1228</v>
      </c>
      <c r="L25" s="18" t="s">
        <v>956</v>
      </c>
      <c r="M25" s="18"/>
      <c r="N25" s="18"/>
      <c r="O25" s="18"/>
      <c r="P25" s="86">
        <v>43565</v>
      </c>
      <c r="Q25" s="18" t="s">
        <v>158</v>
      </c>
      <c r="R25" s="48"/>
      <c r="S25" s="18"/>
      <c r="T25" s="18"/>
    </row>
    <row r="26" spans="1:20">
      <c r="A26" s="4">
        <v>22</v>
      </c>
      <c r="B26" s="17" t="s">
        <v>62</v>
      </c>
      <c r="C26" s="51" t="s">
        <v>1228</v>
      </c>
      <c r="D26" s="78" t="s">
        <v>25</v>
      </c>
      <c r="E26" s="106">
        <v>18287050604</v>
      </c>
      <c r="F26" s="18"/>
      <c r="G26" s="78">
        <f>23+8</f>
        <v>31</v>
      </c>
      <c r="H26" s="19">
        <f>11+7</f>
        <v>18</v>
      </c>
      <c r="I26" s="57">
        <f t="shared" si="0"/>
        <v>49</v>
      </c>
      <c r="J26" s="108">
        <v>7636083567</v>
      </c>
      <c r="K26" s="18" t="s">
        <v>1228</v>
      </c>
      <c r="L26" s="18" t="s">
        <v>956</v>
      </c>
      <c r="M26" s="18"/>
      <c r="N26" s="18"/>
      <c r="O26" s="18"/>
      <c r="P26" s="111">
        <v>43565</v>
      </c>
      <c r="Q26" s="18" t="s">
        <v>158</v>
      </c>
      <c r="R26" s="48"/>
      <c r="S26" s="18"/>
      <c r="T26" s="18"/>
    </row>
    <row r="27" spans="1:20">
      <c r="A27" s="4">
        <v>23</v>
      </c>
      <c r="B27" s="17" t="s">
        <v>62</v>
      </c>
      <c r="C27" s="90" t="s">
        <v>1229</v>
      </c>
      <c r="D27" s="78" t="s">
        <v>23</v>
      </c>
      <c r="E27" s="78" t="s">
        <v>1193</v>
      </c>
      <c r="F27" s="18" t="s">
        <v>1417</v>
      </c>
      <c r="G27" s="78">
        <v>35</v>
      </c>
      <c r="H27" s="19">
        <v>37</v>
      </c>
      <c r="I27" s="57">
        <f t="shared" si="0"/>
        <v>72</v>
      </c>
      <c r="J27" s="78" t="s">
        <v>1278</v>
      </c>
      <c r="K27" s="18" t="s">
        <v>944</v>
      </c>
      <c r="L27" s="18" t="s">
        <v>1475</v>
      </c>
      <c r="M27" s="18">
        <v>9613063656</v>
      </c>
      <c r="N27" s="18"/>
      <c r="O27" s="18"/>
      <c r="P27" s="86">
        <v>43566</v>
      </c>
      <c r="Q27" s="18" t="s">
        <v>159</v>
      </c>
      <c r="R27" s="48"/>
      <c r="S27" s="18"/>
      <c r="T27" s="18"/>
    </row>
    <row r="28" spans="1:20">
      <c r="A28" s="4">
        <v>24</v>
      </c>
      <c r="B28" s="17" t="s">
        <v>62</v>
      </c>
      <c r="C28" s="90" t="s">
        <v>1230</v>
      </c>
      <c r="D28" s="78" t="s">
        <v>23</v>
      </c>
      <c r="E28" s="78" t="s">
        <v>1194</v>
      </c>
      <c r="F28" s="18"/>
      <c r="G28" s="78">
        <v>13</v>
      </c>
      <c r="H28" s="19">
        <v>13</v>
      </c>
      <c r="I28" s="57">
        <f t="shared" si="0"/>
        <v>26</v>
      </c>
      <c r="J28" s="78" t="s">
        <v>1279</v>
      </c>
      <c r="K28" s="18" t="s">
        <v>944</v>
      </c>
      <c r="L28" s="18" t="s">
        <v>1475</v>
      </c>
      <c r="M28" s="18">
        <v>9613063656</v>
      </c>
      <c r="N28" s="18"/>
      <c r="O28" s="18"/>
      <c r="P28" s="86">
        <v>43566</v>
      </c>
      <c r="Q28" s="18" t="s">
        <v>159</v>
      </c>
      <c r="R28" s="48"/>
      <c r="S28" s="18"/>
      <c r="T28" s="18"/>
    </row>
    <row r="29" spans="1:20">
      <c r="A29" s="4">
        <v>25</v>
      </c>
      <c r="B29" s="17" t="s">
        <v>62</v>
      </c>
      <c r="C29" s="90" t="s">
        <v>1231</v>
      </c>
      <c r="D29" s="78" t="s">
        <v>23</v>
      </c>
      <c r="E29" s="78" t="s">
        <v>1195</v>
      </c>
      <c r="F29" s="18" t="s">
        <v>1417</v>
      </c>
      <c r="G29" s="78">
        <v>15</v>
      </c>
      <c r="H29" s="19">
        <v>20</v>
      </c>
      <c r="I29" s="57">
        <f t="shared" si="0"/>
        <v>35</v>
      </c>
      <c r="J29" s="78" t="s">
        <v>1280</v>
      </c>
      <c r="K29" s="18" t="s">
        <v>944</v>
      </c>
      <c r="L29" s="18" t="s">
        <v>1475</v>
      </c>
      <c r="M29" s="18">
        <v>9613063656</v>
      </c>
      <c r="N29" s="18"/>
      <c r="O29" s="18"/>
      <c r="P29" s="86">
        <v>43566</v>
      </c>
      <c r="Q29" s="18" t="s">
        <v>159</v>
      </c>
      <c r="R29" s="48"/>
      <c r="S29" s="18"/>
      <c r="T29" s="18"/>
    </row>
    <row r="30" spans="1:20" ht="33">
      <c r="A30" s="4">
        <v>26</v>
      </c>
      <c r="B30" s="17" t="s">
        <v>62</v>
      </c>
      <c r="C30" s="90" t="s">
        <v>1232</v>
      </c>
      <c r="D30" s="78" t="s">
        <v>23</v>
      </c>
      <c r="E30" s="78" t="s">
        <v>1196</v>
      </c>
      <c r="F30" s="18" t="s">
        <v>1417</v>
      </c>
      <c r="G30" s="78">
        <v>20</v>
      </c>
      <c r="H30" s="19">
        <v>24</v>
      </c>
      <c r="I30" s="57">
        <f t="shared" si="0"/>
        <v>44</v>
      </c>
      <c r="J30" s="78" t="s">
        <v>1281</v>
      </c>
      <c r="K30" s="18" t="s">
        <v>944</v>
      </c>
      <c r="L30" s="18" t="s">
        <v>1475</v>
      </c>
      <c r="M30" s="18">
        <v>9613063656</v>
      </c>
      <c r="N30" s="18"/>
      <c r="O30" s="18"/>
      <c r="P30" s="86">
        <v>43567</v>
      </c>
      <c r="Q30" s="18" t="s">
        <v>160</v>
      </c>
      <c r="R30" s="48"/>
      <c r="S30" s="18"/>
      <c r="T30" s="18"/>
    </row>
    <row r="31" spans="1:20">
      <c r="A31" s="4">
        <v>27</v>
      </c>
      <c r="B31" s="17" t="s">
        <v>62</v>
      </c>
      <c r="C31" s="90" t="s">
        <v>1233</v>
      </c>
      <c r="D31" s="78" t="s">
        <v>23</v>
      </c>
      <c r="E31" s="78" t="s">
        <v>1197</v>
      </c>
      <c r="F31" s="18" t="s">
        <v>1417</v>
      </c>
      <c r="G31" s="78">
        <v>19</v>
      </c>
      <c r="H31" s="19">
        <v>20</v>
      </c>
      <c r="I31" s="57">
        <f t="shared" si="0"/>
        <v>39</v>
      </c>
      <c r="J31" s="78" t="s">
        <v>1282</v>
      </c>
      <c r="K31" s="18" t="s">
        <v>944</v>
      </c>
      <c r="L31" s="18" t="s">
        <v>1475</v>
      </c>
      <c r="M31" s="18">
        <v>9613063656</v>
      </c>
      <c r="N31" s="18"/>
      <c r="O31" s="18"/>
      <c r="P31" s="86">
        <v>43567</v>
      </c>
      <c r="Q31" s="18" t="s">
        <v>160</v>
      </c>
      <c r="R31" s="48"/>
      <c r="S31" s="18"/>
      <c r="T31" s="18"/>
    </row>
    <row r="32" spans="1:20">
      <c r="A32" s="4">
        <v>28</v>
      </c>
      <c r="B32" s="17" t="s">
        <v>62</v>
      </c>
      <c r="C32" s="90" t="s">
        <v>1234</v>
      </c>
      <c r="D32" s="78" t="s">
        <v>23</v>
      </c>
      <c r="E32" s="78" t="s">
        <v>1198</v>
      </c>
      <c r="F32" s="18" t="s">
        <v>1417</v>
      </c>
      <c r="G32" s="78">
        <v>10</v>
      </c>
      <c r="H32" s="19">
        <v>9</v>
      </c>
      <c r="I32" s="57">
        <f t="shared" si="0"/>
        <v>19</v>
      </c>
      <c r="J32" s="78" t="s">
        <v>1283</v>
      </c>
      <c r="K32" s="18" t="s">
        <v>944</v>
      </c>
      <c r="L32" s="18" t="s">
        <v>1475</v>
      </c>
      <c r="M32" s="18">
        <v>9613063656</v>
      </c>
      <c r="N32" s="18"/>
      <c r="O32" s="18"/>
      <c r="P32" s="86">
        <v>43567</v>
      </c>
      <c r="Q32" s="18" t="s">
        <v>160</v>
      </c>
      <c r="R32" s="48"/>
      <c r="S32" s="18"/>
      <c r="T32" s="18"/>
    </row>
    <row r="33" spans="1:20">
      <c r="A33" s="4">
        <v>29</v>
      </c>
      <c r="B33" s="17" t="s">
        <v>62</v>
      </c>
      <c r="C33" s="90" t="s">
        <v>1235</v>
      </c>
      <c r="D33" s="78" t="s">
        <v>23</v>
      </c>
      <c r="E33" s="78" t="s">
        <v>1199</v>
      </c>
      <c r="F33" s="18" t="s">
        <v>1417</v>
      </c>
      <c r="G33" s="78">
        <v>16</v>
      </c>
      <c r="H33" s="19">
        <v>13</v>
      </c>
      <c r="I33" s="57">
        <f t="shared" si="0"/>
        <v>29</v>
      </c>
      <c r="J33" s="78" t="s">
        <v>1284</v>
      </c>
      <c r="K33" s="18" t="s">
        <v>944</v>
      </c>
      <c r="L33" s="18" t="s">
        <v>1475</v>
      </c>
      <c r="M33" s="18">
        <v>9613063656</v>
      </c>
      <c r="N33" s="18"/>
      <c r="O33" s="18"/>
      <c r="P33" s="86">
        <v>43568</v>
      </c>
      <c r="Q33" s="18" t="s">
        <v>161</v>
      </c>
      <c r="R33" s="48"/>
      <c r="S33" s="18"/>
      <c r="T33" s="18"/>
    </row>
    <row r="34" spans="1:20">
      <c r="A34" s="4">
        <v>30</v>
      </c>
      <c r="B34" s="17" t="s">
        <v>62</v>
      </c>
      <c r="C34" s="90" t="s">
        <v>1236</v>
      </c>
      <c r="D34" s="78" t="s">
        <v>23</v>
      </c>
      <c r="E34" s="78" t="s">
        <v>1200</v>
      </c>
      <c r="F34" s="18" t="s">
        <v>1417</v>
      </c>
      <c r="G34" s="78">
        <v>12</v>
      </c>
      <c r="H34" s="19">
        <v>17</v>
      </c>
      <c r="I34" s="57">
        <f t="shared" si="0"/>
        <v>29</v>
      </c>
      <c r="J34" s="78" t="s">
        <v>1285</v>
      </c>
      <c r="K34" s="18" t="s">
        <v>944</v>
      </c>
      <c r="L34" s="18" t="s">
        <v>1475</v>
      </c>
      <c r="M34" s="18">
        <v>9613063656</v>
      </c>
      <c r="N34" s="18"/>
      <c r="O34" s="18"/>
      <c r="P34" s="86">
        <v>43568</v>
      </c>
      <c r="Q34" s="18" t="s">
        <v>161</v>
      </c>
      <c r="R34" s="48"/>
      <c r="S34" s="18"/>
      <c r="T34" s="18"/>
    </row>
    <row r="35" spans="1:20">
      <c r="A35" s="4">
        <v>31</v>
      </c>
      <c r="B35" s="17" t="s">
        <v>62</v>
      </c>
      <c r="C35" s="51" t="s">
        <v>1237</v>
      </c>
      <c r="D35" s="78" t="s">
        <v>25</v>
      </c>
      <c r="E35" s="106">
        <v>18287050605</v>
      </c>
      <c r="F35" s="18"/>
      <c r="G35" s="78">
        <f>7+2</f>
        <v>9</v>
      </c>
      <c r="H35" s="19">
        <f>2+4</f>
        <v>6</v>
      </c>
      <c r="I35" s="57">
        <v>15</v>
      </c>
      <c r="J35" s="53">
        <v>9476746702</v>
      </c>
      <c r="K35" s="18" t="s">
        <v>1478</v>
      </c>
      <c r="L35" s="18" t="s">
        <v>1479</v>
      </c>
      <c r="M35" s="18">
        <v>9678477130</v>
      </c>
      <c r="N35" s="18"/>
      <c r="O35" s="18"/>
      <c r="P35" s="111">
        <v>43568</v>
      </c>
      <c r="Q35" s="18" t="s">
        <v>161</v>
      </c>
      <c r="R35" s="48"/>
      <c r="S35" s="18"/>
      <c r="T35" s="18"/>
    </row>
    <row r="36" spans="1:20">
      <c r="A36" s="4">
        <v>32</v>
      </c>
      <c r="B36" s="17" t="s">
        <v>62</v>
      </c>
      <c r="C36" s="51"/>
      <c r="D36" s="78"/>
      <c r="E36" s="106"/>
      <c r="F36" s="18"/>
      <c r="G36" s="106"/>
      <c r="H36" s="19"/>
      <c r="I36" s="57">
        <f t="shared" si="0"/>
        <v>0</v>
      </c>
      <c r="J36" s="53"/>
      <c r="K36" s="18"/>
      <c r="L36" s="18"/>
      <c r="M36" s="18"/>
      <c r="N36" s="18"/>
      <c r="O36" s="18"/>
      <c r="P36" s="111">
        <v>43569</v>
      </c>
      <c r="Q36" s="18" t="s">
        <v>162</v>
      </c>
      <c r="R36" s="48"/>
      <c r="S36" s="18"/>
      <c r="T36" s="18"/>
    </row>
    <row r="37" spans="1:20">
      <c r="A37" s="4">
        <v>33</v>
      </c>
      <c r="B37" s="17" t="s">
        <v>62</v>
      </c>
      <c r="C37" s="51"/>
      <c r="D37" s="78"/>
      <c r="E37" s="106"/>
      <c r="F37" s="18"/>
      <c r="G37" s="106"/>
      <c r="H37" s="19"/>
      <c r="I37" s="57">
        <f t="shared" si="0"/>
        <v>0</v>
      </c>
      <c r="J37" s="53"/>
      <c r="K37" s="18"/>
      <c r="L37" s="18"/>
      <c r="M37" s="18"/>
      <c r="N37" s="18"/>
      <c r="O37" s="18"/>
      <c r="P37" s="111">
        <v>43570</v>
      </c>
      <c r="Q37" s="18" t="s">
        <v>163</v>
      </c>
      <c r="R37" s="18"/>
      <c r="S37" s="18"/>
      <c r="T37" s="18"/>
    </row>
    <row r="38" spans="1:20">
      <c r="A38" s="4">
        <v>34</v>
      </c>
      <c r="B38" s="17" t="s">
        <v>62</v>
      </c>
      <c r="C38" s="51"/>
      <c r="D38" s="78"/>
      <c r="E38" s="106"/>
      <c r="F38" s="18"/>
      <c r="G38" s="106"/>
      <c r="H38" s="19"/>
      <c r="I38" s="57">
        <f t="shared" si="0"/>
        <v>0</v>
      </c>
      <c r="J38" s="53"/>
      <c r="K38" s="18"/>
      <c r="L38" s="18"/>
      <c r="M38" s="18"/>
      <c r="N38" s="18"/>
      <c r="O38" s="18"/>
      <c r="P38" s="111">
        <v>43571</v>
      </c>
      <c r="Q38" s="18" t="s">
        <v>164</v>
      </c>
      <c r="R38" s="18"/>
      <c r="S38" s="18"/>
      <c r="T38" s="18"/>
    </row>
    <row r="39" spans="1:20">
      <c r="A39" s="4">
        <v>35</v>
      </c>
      <c r="B39" s="17" t="s">
        <v>62</v>
      </c>
      <c r="C39" s="90" t="s">
        <v>1238</v>
      </c>
      <c r="D39" s="78" t="s">
        <v>23</v>
      </c>
      <c r="E39" s="78" t="s">
        <v>1201</v>
      </c>
      <c r="F39" s="18" t="s">
        <v>1417</v>
      </c>
      <c r="G39" s="78">
        <v>25</v>
      </c>
      <c r="H39" s="19">
        <v>33</v>
      </c>
      <c r="I39" s="57">
        <f t="shared" si="0"/>
        <v>58</v>
      </c>
      <c r="J39" s="78" t="s">
        <v>1286</v>
      </c>
      <c r="K39" s="18" t="s">
        <v>1478</v>
      </c>
      <c r="L39" s="18" t="s">
        <v>1479</v>
      </c>
      <c r="M39" s="18">
        <v>9678477130</v>
      </c>
      <c r="N39" s="18"/>
      <c r="O39" s="18"/>
      <c r="P39" s="86">
        <v>43572</v>
      </c>
      <c r="Q39" s="18" t="s">
        <v>158</v>
      </c>
      <c r="R39" s="18"/>
      <c r="S39" s="18"/>
      <c r="T39" s="18"/>
    </row>
    <row r="40" spans="1:20">
      <c r="A40" s="4">
        <v>36</v>
      </c>
      <c r="B40" s="17" t="s">
        <v>62</v>
      </c>
      <c r="C40" s="51" t="s">
        <v>1239</v>
      </c>
      <c r="D40" s="78" t="s">
        <v>25</v>
      </c>
      <c r="E40" s="53">
        <v>18287050626</v>
      </c>
      <c r="F40" s="18"/>
      <c r="G40" s="78">
        <f>14+6</f>
        <v>20</v>
      </c>
      <c r="H40" s="19">
        <f>5+9</f>
        <v>14</v>
      </c>
      <c r="I40" s="57">
        <f t="shared" si="0"/>
        <v>34</v>
      </c>
      <c r="J40" s="108">
        <v>8472011840</v>
      </c>
      <c r="K40" s="18" t="s">
        <v>1478</v>
      </c>
      <c r="L40" s="18" t="s">
        <v>1479</v>
      </c>
      <c r="M40" s="18">
        <v>9678477130</v>
      </c>
      <c r="N40" s="18"/>
      <c r="O40" s="18"/>
      <c r="P40" s="111">
        <v>43572</v>
      </c>
      <c r="Q40" s="18" t="s">
        <v>158</v>
      </c>
      <c r="R40" s="18"/>
      <c r="S40" s="18"/>
      <c r="T40" s="18"/>
    </row>
    <row r="41" spans="1:20">
      <c r="A41" s="4">
        <v>37</v>
      </c>
      <c r="B41" s="17" t="s">
        <v>62</v>
      </c>
      <c r="C41" s="90" t="s">
        <v>1240</v>
      </c>
      <c r="D41" s="78" t="s">
        <v>23</v>
      </c>
      <c r="E41" s="78" t="s">
        <v>1202</v>
      </c>
      <c r="F41" s="18" t="s">
        <v>1473</v>
      </c>
      <c r="G41" s="78">
        <v>25</v>
      </c>
      <c r="H41" s="19">
        <v>29</v>
      </c>
      <c r="I41" s="57">
        <f t="shared" si="0"/>
        <v>54</v>
      </c>
      <c r="J41" s="78" t="s">
        <v>1287</v>
      </c>
      <c r="K41" s="18" t="s">
        <v>1478</v>
      </c>
      <c r="L41" s="18" t="s">
        <v>1479</v>
      </c>
      <c r="M41" s="18">
        <v>9678477130</v>
      </c>
      <c r="N41" s="18"/>
      <c r="O41" s="18"/>
      <c r="P41" s="86">
        <v>43573</v>
      </c>
      <c r="Q41" s="18" t="s">
        <v>159</v>
      </c>
      <c r="R41" s="18"/>
      <c r="S41" s="18"/>
      <c r="T41" s="18"/>
    </row>
    <row r="42" spans="1:20">
      <c r="A42" s="4">
        <v>38</v>
      </c>
      <c r="B42" s="17" t="s">
        <v>62</v>
      </c>
      <c r="C42" s="90" t="s">
        <v>1241</v>
      </c>
      <c r="D42" s="78" t="s">
        <v>23</v>
      </c>
      <c r="E42" s="78" t="s">
        <v>1203</v>
      </c>
      <c r="F42" s="18"/>
      <c r="G42" s="78">
        <v>6</v>
      </c>
      <c r="H42" s="19">
        <v>4</v>
      </c>
      <c r="I42" s="57">
        <f t="shared" si="0"/>
        <v>10</v>
      </c>
      <c r="J42" s="78" t="s">
        <v>1288</v>
      </c>
      <c r="K42" s="18" t="s">
        <v>944</v>
      </c>
      <c r="L42" s="18" t="s">
        <v>1475</v>
      </c>
      <c r="M42" s="18">
        <v>9613063656</v>
      </c>
      <c r="N42" s="18"/>
      <c r="O42" s="18"/>
      <c r="P42" s="86">
        <v>43573</v>
      </c>
      <c r="Q42" s="18" t="s">
        <v>159</v>
      </c>
      <c r="R42" s="18"/>
      <c r="S42" s="18"/>
      <c r="T42" s="18"/>
    </row>
    <row r="43" spans="1:20">
      <c r="A43" s="4">
        <v>39</v>
      </c>
      <c r="B43" s="17" t="s">
        <v>62</v>
      </c>
      <c r="C43" s="90" t="s">
        <v>1242</v>
      </c>
      <c r="D43" s="78" t="s">
        <v>23</v>
      </c>
      <c r="E43" s="78" t="s">
        <v>1204</v>
      </c>
      <c r="F43" s="18" t="s">
        <v>1417</v>
      </c>
      <c r="G43" s="78">
        <v>19</v>
      </c>
      <c r="H43" s="19">
        <v>24</v>
      </c>
      <c r="I43" s="57">
        <f t="shared" si="0"/>
        <v>43</v>
      </c>
      <c r="J43" s="78" t="s">
        <v>1289</v>
      </c>
      <c r="K43" s="18" t="s">
        <v>1228</v>
      </c>
      <c r="L43" s="18" t="s">
        <v>956</v>
      </c>
      <c r="M43" s="18"/>
      <c r="N43" s="18"/>
      <c r="O43" s="18"/>
      <c r="P43" s="86">
        <v>43573</v>
      </c>
      <c r="Q43" s="18" t="s">
        <v>159</v>
      </c>
      <c r="R43" s="18"/>
      <c r="S43" s="18"/>
      <c r="T43" s="18"/>
    </row>
    <row r="44" spans="1:20">
      <c r="A44" s="4">
        <v>40</v>
      </c>
      <c r="B44" s="17" t="s">
        <v>62</v>
      </c>
      <c r="C44" s="90" t="s">
        <v>1243</v>
      </c>
      <c r="D44" s="78" t="s">
        <v>23</v>
      </c>
      <c r="E44" s="78" t="s">
        <v>1205</v>
      </c>
      <c r="F44" s="18" t="s">
        <v>1417</v>
      </c>
      <c r="G44" s="78">
        <v>12</v>
      </c>
      <c r="H44" s="19">
        <v>12</v>
      </c>
      <c r="I44" s="57">
        <f t="shared" si="0"/>
        <v>24</v>
      </c>
      <c r="J44" s="78" t="s">
        <v>1290</v>
      </c>
      <c r="K44" s="18" t="s">
        <v>1228</v>
      </c>
      <c r="L44" s="18" t="s">
        <v>956</v>
      </c>
      <c r="M44" s="18"/>
      <c r="N44" s="18"/>
      <c r="O44" s="18"/>
      <c r="P44" s="86">
        <v>43573</v>
      </c>
      <c r="Q44" s="18" t="s">
        <v>159</v>
      </c>
      <c r="R44" s="18"/>
      <c r="S44" s="18"/>
      <c r="T44" s="18"/>
    </row>
    <row r="45" spans="1:20">
      <c r="A45" s="4">
        <v>41</v>
      </c>
      <c r="B45" s="17" t="s">
        <v>62</v>
      </c>
      <c r="C45" s="90" t="s">
        <v>1244</v>
      </c>
      <c r="D45" s="78" t="s">
        <v>23</v>
      </c>
      <c r="E45" s="78" t="s">
        <v>1206</v>
      </c>
      <c r="F45" s="18" t="s">
        <v>1417</v>
      </c>
      <c r="G45" s="78">
        <v>12</v>
      </c>
      <c r="H45" s="19">
        <v>12</v>
      </c>
      <c r="I45" s="57">
        <f t="shared" si="0"/>
        <v>24</v>
      </c>
      <c r="J45" s="78" t="s">
        <v>1291</v>
      </c>
      <c r="K45" s="18" t="s">
        <v>1476</v>
      </c>
      <c r="L45" s="18" t="s">
        <v>931</v>
      </c>
      <c r="M45" s="18">
        <v>8011240428</v>
      </c>
      <c r="N45" s="18"/>
      <c r="O45" s="18"/>
      <c r="P45" s="86">
        <v>43574</v>
      </c>
      <c r="Q45" s="18" t="s">
        <v>160</v>
      </c>
      <c r="R45" s="18"/>
      <c r="S45" s="18"/>
      <c r="T45" s="18"/>
    </row>
    <row r="46" spans="1:20">
      <c r="A46" s="4">
        <v>42</v>
      </c>
      <c r="B46" s="17" t="s">
        <v>62</v>
      </c>
      <c r="C46" s="90" t="s">
        <v>1245</v>
      </c>
      <c r="D46" s="78" t="s">
        <v>23</v>
      </c>
      <c r="E46" s="78" t="s">
        <v>1207</v>
      </c>
      <c r="F46" s="18" t="s">
        <v>1473</v>
      </c>
      <c r="G46" s="78">
        <v>48</v>
      </c>
      <c r="H46" s="19">
        <v>51</v>
      </c>
      <c r="I46" s="57">
        <f t="shared" si="0"/>
        <v>99</v>
      </c>
      <c r="J46" s="78" t="s">
        <v>1292</v>
      </c>
      <c r="K46" s="18" t="s">
        <v>1476</v>
      </c>
      <c r="L46" s="18" t="s">
        <v>931</v>
      </c>
      <c r="M46" s="18">
        <v>8011240428</v>
      </c>
      <c r="N46" s="18"/>
      <c r="O46" s="18"/>
      <c r="P46" s="86">
        <v>43575</v>
      </c>
      <c r="Q46" s="18" t="s">
        <v>161</v>
      </c>
      <c r="R46" s="18"/>
      <c r="S46" s="18"/>
      <c r="T46" s="18"/>
    </row>
    <row r="47" spans="1:20">
      <c r="A47" s="4">
        <v>43</v>
      </c>
      <c r="B47" s="17" t="s">
        <v>62</v>
      </c>
      <c r="C47" s="90"/>
      <c r="D47" s="78"/>
      <c r="E47" s="78"/>
      <c r="F47" s="18"/>
      <c r="G47" s="78"/>
      <c r="H47" s="19"/>
      <c r="I47" s="57">
        <f t="shared" si="0"/>
        <v>0</v>
      </c>
      <c r="J47" s="78"/>
      <c r="K47" s="18"/>
      <c r="L47" s="18"/>
      <c r="M47" s="18"/>
      <c r="N47" s="18"/>
      <c r="O47" s="18"/>
      <c r="P47" s="86">
        <v>43576</v>
      </c>
      <c r="Q47" s="18" t="s">
        <v>162</v>
      </c>
      <c r="R47" s="18"/>
      <c r="S47" s="18"/>
      <c r="T47" s="18"/>
    </row>
    <row r="48" spans="1:20">
      <c r="A48" s="4">
        <v>44</v>
      </c>
      <c r="B48" s="17" t="s">
        <v>62</v>
      </c>
      <c r="C48" s="51" t="s">
        <v>1246</v>
      </c>
      <c r="D48" s="78" t="s">
        <v>25</v>
      </c>
      <c r="E48" s="122">
        <v>18287050601</v>
      </c>
      <c r="F48" s="18"/>
      <c r="G48" s="78">
        <f>19+8</f>
        <v>27</v>
      </c>
      <c r="H48" s="19">
        <f>27+9</f>
        <v>36</v>
      </c>
      <c r="I48" s="57">
        <f t="shared" si="0"/>
        <v>63</v>
      </c>
      <c r="J48" s="108">
        <v>8638891934</v>
      </c>
      <c r="K48" s="18" t="s">
        <v>1480</v>
      </c>
      <c r="L48" s="18" t="s">
        <v>1481</v>
      </c>
      <c r="M48" s="18">
        <v>8721915192</v>
      </c>
      <c r="N48" s="18"/>
      <c r="O48" s="18"/>
      <c r="P48" s="111">
        <v>43577</v>
      </c>
      <c r="Q48" s="18" t="s">
        <v>163</v>
      </c>
      <c r="R48" s="18"/>
      <c r="S48" s="18"/>
      <c r="T48" s="18"/>
    </row>
    <row r="49" spans="1:20" ht="33">
      <c r="A49" s="4">
        <v>45</v>
      </c>
      <c r="B49" s="17" t="s">
        <v>62</v>
      </c>
      <c r="C49" s="51" t="s">
        <v>1247</v>
      </c>
      <c r="D49" s="78" t="s">
        <v>25</v>
      </c>
      <c r="E49" s="122">
        <v>18287050602</v>
      </c>
      <c r="F49" s="18"/>
      <c r="G49" s="78">
        <f>8+5</f>
        <v>13</v>
      </c>
      <c r="H49" s="19">
        <f>5+3</f>
        <v>8</v>
      </c>
      <c r="I49" s="57">
        <f t="shared" si="0"/>
        <v>21</v>
      </c>
      <c r="J49" s="108" t="s">
        <v>1293</v>
      </c>
      <c r="K49" s="18" t="s">
        <v>1480</v>
      </c>
      <c r="L49" s="18" t="s">
        <v>1481</v>
      </c>
      <c r="M49" s="18">
        <v>8721915192</v>
      </c>
      <c r="N49" s="18"/>
      <c r="O49" s="18"/>
      <c r="P49" s="111">
        <v>43577</v>
      </c>
      <c r="Q49" s="18" t="s">
        <v>163</v>
      </c>
      <c r="R49" s="18"/>
      <c r="S49" s="18"/>
      <c r="T49" s="18"/>
    </row>
    <row r="50" spans="1:20" ht="33">
      <c r="A50" s="4">
        <v>46</v>
      </c>
      <c r="B50" s="17" t="s">
        <v>62</v>
      </c>
      <c r="C50" s="51" t="s">
        <v>1248</v>
      </c>
      <c r="D50" s="78" t="s">
        <v>25</v>
      </c>
      <c r="E50" s="106">
        <v>18287050603</v>
      </c>
      <c r="F50" s="18"/>
      <c r="G50" s="78">
        <f>5+8</f>
        <v>13</v>
      </c>
      <c r="H50" s="19">
        <f>7+4</f>
        <v>11</v>
      </c>
      <c r="I50" s="57">
        <f t="shared" si="0"/>
        <v>24</v>
      </c>
      <c r="J50" s="108" t="s">
        <v>1294</v>
      </c>
      <c r="K50" s="18" t="s">
        <v>1228</v>
      </c>
      <c r="L50" s="18" t="s">
        <v>956</v>
      </c>
      <c r="M50" s="18"/>
      <c r="N50" s="18"/>
      <c r="O50" s="18"/>
      <c r="P50" s="111">
        <v>43577</v>
      </c>
      <c r="Q50" s="18" t="s">
        <v>163</v>
      </c>
      <c r="R50" s="18"/>
      <c r="S50" s="18"/>
      <c r="T50" s="18"/>
    </row>
    <row r="51" spans="1:20">
      <c r="A51" s="4">
        <v>47</v>
      </c>
      <c r="B51" s="17" t="s">
        <v>62</v>
      </c>
      <c r="C51" s="51" t="s">
        <v>1249</v>
      </c>
      <c r="D51" s="78" t="s">
        <v>25</v>
      </c>
      <c r="E51" s="53">
        <v>18287050627</v>
      </c>
      <c r="F51" s="18"/>
      <c r="G51" s="78">
        <f>10+8</f>
        <v>18</v>
      </c>
      <c r="H51" s="19">
        <f>10+14</f>
        <v>24</v>
      </c>
      <c r="I51" s="57">
        <f t="shared" si="0"/>
        <v>42</v>
      </c>
      <c r="J51" s="108">
        <v>8011239692</v>
      </c>
      <c r="K51" s="18" t="s">
        <v>920</v>
      </c>
      <c r="L51" s="18" t="s">
        <v>1482</v>
      </c>
      <c r="M51" s="18">
        <v>7002569674</v>
      </c>
      <c r="N51" s="18"/>
      <c r="O51" s="18"/>
      <c r="P51" s="111">
        <v>43578</v>
      </c>
      <c r="Q51" s="18" t="s">
        <v>164</v>
      </c>
      <c r="R51" s="18"/>
      <c r="S51" s="18"/>
      <c r="T51" s="18"/>
    </row>
    <row r="52" spans="1:20" ht="33">
      <c r="A52" s="4">
        <v>48</v>
      </c>
      <c r="B52" s="17" t="s">
        <v>62</v>
      </c>
      <c r="C52" s="51" t="s">
        <v>1250</v>
      </c>
      <c r="D52" s="78" t="s">
        <v>25</v>
      </c>
      <c r="E52" s="53">
        <v>18287050628</v>
      </c>
      <c r="F52" s="18"/>
      <c r="G52" s="78">
        <f>6+8</f>
        <v>14</v>
      </c>
      <c r="H52" s="19">
        <f>8+6</f>
        <v>14</v>
      </c>
      <c r="I52" s="57">
        <f t="shared" si="0"/>
        <v>28</v>
      </c>
      <c r="J52" s="108" t="s">
        <v>1295</v>
      </c>
      <c r="K52" s="18" t="s">
        <v>1480</v>
      </c>
      <c r="L52" s="18" t="s">
        <v>1483</v>
      </c>
      <c r="M52" s="18">
        <v>9101482624</v>
      </c>
      <c r="N52" s="18"/>
      <c r="O52" s="18"/>
      <c r="P52" s="111">
        <v>43578</v>
      </c>
      <c r="Q52" s="18" t="s">
        <v>164</v>
      </c>
      <c r="R52" s="18"/>
      <c r="S52" s="18"/>
      <c r="T52" s="18"/>
    </row>
    <row r="53" spans="1:20">
      <c r="A53" s="4">
        <v>49</v>
      </c>
      <c r="B53" s="17" t="s">
        <v>62</v>
      </c>
      <c r="C53" s="51" t="s">
        <v>1251</v>
      </c>
      <c r="D53" s="78" t="s">
        <v>25</v>
      </c>
      <c r="E53" s="53">
        <v>18287050629</v>
      </c>
      <c r="F53" s="18"/>
      <c r="G53" s="78">
        <f>3+5</f>
        <v>8</v>
      </c>
      <c r="H53" s="19">
        <f>11+3</f>
        <v>14</v>
      </c>
      <c r="I53" s="57">
        <f t="shared" si="0"/>
        <v>22</v>
      </c>
      <c r="J53" s="108">
        <v>9854446241</v>
      </c>
      <c r="K53" s="18" t="s">
        <v>1480</v>
      </c>
      <c r="L53" s="18" t="s">
        <v>1483</v>
      </c>
      <c r="M53" s="18">
        <v>9101482624</v>
      </c>
      <c r="N53" s="18"/>
      <c r="O53" s="18"/>
      <c r="P53" s="111">
        <v>43578</v>
      </c>
      <c r="Q53" s="18" t="s">
        <v>164</v>
      </c>
      <c r="R53" s="18"/>
      <c r="S53" s="18"/>
      <c r="T53" s="18"/>
    </row>
    <row r="54" spans="1:20">
      <c r="A54" s="4">
        <v>50</v>
      </c>
      <c r="B54" s="17" t="s">
        <v>62</v>
      </c>
      <c r="C54" s="51" t="s">
        <v>1252</v>
      </c>
      <c r="D54" s="78" t="s">
        <v>25</v>
      </c>
      <c r="E54" s="53">
        <v>18287050620</v>
      </c>
      <c r="F54" s="18"/>
      <c r="G54" s="78">
        <f>4+3</f>
        <v>7</v>
      </c>
      <c r="H54" s="19">
        <f>6+4</f>
        <v>10</v>
      </c>
      <c r="I54" s="57">
        <f t="shared" si="0"/>
        <v>17</v>
      </c>
      <c r="J54" s="108">
        <v>6001312165</v>
      </c>
      <c r="K54" s="18" t="s">
        <v>1228</v>
      </c>
      <c r="L54" s="18" t="s">
        <v>956</v>
      </c>
      <c r="M54" s="18"/>
      <c r="N54" s="18"/>
      <c r="O54" s="18"/>
      <c r="P54" s="111">
        <v>43579</v>
      </c>
      <c r="Q54" s="18" t="s">
        <v>158</v>
      </c>
      <c r="R54" s="18"/>
      <c r="S54" s="18"/>
      <c r="T54" s="18"/>
    </row>
    <row r="55" spans="1:20" ht="33">
      <c r="A55" s="4">
        <v>51</v>
      </c>
      <c r="B55" s="17" t="s">
        <v>62</v>
      </c>
      <c r="C55" s="51" t="s">
        <v>1253</v>
      </c>
      <c r="D55" s="78" t="s">
        <v>25</v>
      </c>
      <c r="E55" s="53">
        <v>18287050621</v>
      </c>
      <c r="F55" s="18"/>
      <c r="G55" s="78">
        <f>13+5</f>
        <v>18</v>
      </c>
      <c r="H55" s="19">
        <f>8+5</f>
        <v>13</v>
      </c>
      <c r="I55" s="57">
        <f t="shared" si="0"/>
        <v>31</v>
      </c>
      <c r="J55" s="108" t="s">
        <v>1296</v>
      </c>
      <c r="K55" s="18" t="s">
        <v>1228</v>
      </c>
      <c r="L55" s="18" t="s">
        <v>956</v>
      </c>
      <c r="M55" s="18"/>
      <c r="N55" s="18"/>
      <c r="O55" s="18"/>
      <c r="P55" s="111">
        <v>43579</v>
      </c>
      <c r="Q55" s="18" t="s">
        <v>158</v>
      </c>
      <c r="R55" s="18"/>
      <c r="S55" s="18"/>
      <c r="T55" s="18"/>
    </row>
    <row r="56" spans="1:20">
      <c r="A56" s="4">
        <v>52</v>
      </c>
      <c r="B56" s="17" t="s">
        <v>62</v>
      </c>
      <c r="C56" s="51" t="s">
        <v>1254</v>
      </c>
      <c r="D56" s="78" t="s">
        <v>25</v>
      </c>
      <c r="E56" s="53">
        <v>18287050622</v>
      </c>
      <c r="F56" s="18"/>
      <c r="G56" s="78">
        <f>12+6</f>
        <v>18</v>
      </c>
      <c r="H56" s="19">
        <f>13+4</f>
        <v>17</v>
      </c>
      <c r="I56" s="57">
        <f t="shared" si="0"/>
        <v>35</v>
      </c>
      <c r="J56" s="108">
        <v>9365711740</v>
      </c>
      <c r="K56" s="18" t="s">
        <v>1480</v>
      </c>
      <c r="L56" s="18" t="s">
        <v>1481</v>
      </c>
      <c r="M56" s="18">
        <v>8721915192</v>
      </c>
      <c r="N56" s="18"/>
      <c r="O56" s="18"/>
      <c r="P56" s="111">
        <v>43579</v>
      </c>
      <c r="Q56" s="18" t="s">
        <v>158</v>
      </c>
      <c r="R56" s="18"/>
      <c r="S56" s="18"/>
      <c r="T56" s="18"/>
    </row>
    <row r="57" spans="1:20">
      <c r="A57" s="4">
        <v>53</v>
      </c>
      <c r="B57" s="17" t="s">
        <v>62</v>
      </c>
      <c r="C57" s="51" t="s">
        <v>1255</v>
      </c>
      <c r="D57" s="78" t="s">
        <v>25</v>
      </c>
      <c r="E57" s="106">
        <v>18287050606</v>
      </c>
      <c r="F57" s="18"/>
      <c r="G57" s="78">
        <f>12+9</f>
        <v>21</v>
      </c>
      <c r="H57" s="19">
        <f>11+6</f>
        <v>17</v>
      </c>
      <c r="I57" s="57">
        <f t="shared" si="0"/>
        <v>38</v>
      </c>
      <c r="J57" s="108">
        <v>8011765629</v>
      </c>
      <c r="K57" s="18" t="s">
        <v>944</v>
      </c>
      <c r="L57" s="18" t="s">
        <v>1484</v>
      </c>
      <c r="M57" s="18">
        <v>9613063656</v>
      </c>
      <c r="N57" s="18"/>
      <c r="O57" s="18"/>
      <c r="P57" s="111">
        <v>43580</v>
      </c>
      <c r="Q57" s="18" t="s">
        <v>159</v>
      </c>
      <c r="R57" s="18"/>
      <c r="S57" s="18"/>
      <c r="T57" s="18"/>
    </row>
    <row r="58" spans="1:20">
      <c r="A58" s="4">
        <v>54</v>
      </c>
      <c r="B58" s="17" t="s">
        <v>62</v>
      </c>
      <c r="C58" s="51" t="s">
        <v>1256</v>
      </c>
      <c r="D58" s="78" t="s">
        <v>25</v>
      </c>
      <c r="E58" s="53">
        <v>18287050619</v>
      </c>
      <c r="F58" s="18"/>
      <c r="G58" s="78">
        <f>4+8</f>
        <v>12</v>
      </c>
      <c r="H58" s="19">
        <f>7+5</f>
        <v>12</v>
      </c>
      <c r="I58" s="57">
        <f t="shared" si="0"/>
        <v>24</v>
      </c>
      <c r="J58" s="108">
        <v>9401174435</v>
      </c>
      <c r="K58" s="18" t="s">
        <v>1228</v>
      </c>
      <c r="L58" s="18" t="s">
        <v>956</v>
      </c>
      <c r="M58" s="18"/>
      <c r="N58" s="18"/>
      <c r="O58" s="18"/>
      <c r="P58" s="111">
        <v>43580</v>
      </c>
      <c r="Q58" s="18" t="s">
        <v>159</v>
      </c>
      <c r="R58" s="18"/>
      <c r="S58" s="18"/>
      <c r="T58" s="18"/>
    </row>
    <row r="59" spans="1:20">
      <c r="A59" s="4">
        <v>55</v>
      </c>
      <c r="B59" s="17" t="s">
        <v>62</v>
      </c>
      <c r="C59" s="51" t="s">
        <v>1257</v>
      </c>
      <c r="D59" s="78" t="s">
        <v>25</v>
      </c>
      <c r="E59" s="53">
        <v>18287050623</v>
      </c>
      <c r="F59" s="18"/>
      <c r="G59" s="78">
        <f>9+8</f>
        <v>17</v>
      </c>
      <c r="H59" s="19">
        <f>15+10</f>
        <v>25</v>
      </c>
      <c r="I59" s="57">
        <f t="shared" si="0"/>
        <v>42</v>
      </c>
      <c r="J59" s="108">
        <v>9854334704</v>
      </c>
      <c r="K59" s="18" t="s">
        <v>920</v>
      </c>
      <c r="L59" s="18" t="s">
        <v>1482</v>
      </c>
      <c r="M59" s="18">
        <v>7002569674</v>
      </c>
      <c r="N59" s="18"/>
      <c r="O59" s="18"/>
      <c r="P59" s="111">
        <v>43580</v>
      </c>
      <c r="Q59" s="18" t="s">
        <v>159</v>
      </c>
      <c r="R59" s="18"/>
      <c r="S59" s="18"/>
      <c r="T59" s="18"/>
    </row>
    <row r="60" spans="1:20">
      <c r="A60" s="4">
        <v>56</v>
      </c>
      <c r="B60" s="17" t="s">
        <v>62</v>
      </c>
      <c r="C60" s="51" t="s">
        <v>1258</v>
      </c>
      <c r="D60" s="78" t="s">
        <v>25</v>
      </c>
      <c r="E60" s="53">
        <v>18287050635</v>
      </c>
      <c r="F60" s="18"/>
      <c r="G60" s="78">
        <f>3+5</f>
        <v>8</v>
      </c>
      <c r="H60" s="19">
        <f>4+8</f>
        <v>12</v>
      </c>
      <c r="I60" s="57">
        <f t="shared" si="0"/>
        <v>20</v>
      </c>
      <c r="J60" s="108">
        <v>6900983845</v>
      </c>
      <c r="K60" s="18" t="s">
        <v>1480</v>
      </c>
      <c r="L60" s="18" t="s">
        <v>1483</v>
      </c>
      <c r="M60" s="18">
        <v>9101482624</v>
      </c>
      <c r="N60" s="18"/>
      <c r="O60" s="18"/>
      <c r="P60" s="111">
        <v>43581</v>
      </c>
      <c r="Q60" s="18" t="s">
        <v>160</v>
      </c>
      <c r="R60" s="18"/>
      <c r="S60" s="18"/>
      <c r="T60" s="18"/>
    </row>
    <row r="61" spans="1:20">
      <c r="A61" s="4">
        <v>57</v>
      </c>
      <c r="B61" s="17" t="s">
        <v>62</v>
      </c>
      <c r="C61" s="51" t="s">
        <v>1259</v>
      </c>
      <c r="D61" s="78" t="s">
        <v>25</v>
      </c>
      <c r="E61" s="53">
        <v>18287050636</v>
      </c>
      <c r="F61" s="18"/>
      <c r="G61" s="78">
        <f>5+4</f>
        <v>9</v>
      </c>
      <c r="H61" s="19">
        <f>4+6</f>
        <v>10</v>
      </c>
      <c r="I61" s="57">
        <f t="shared" si="0"/>
        <v>19</v>
      </c>
      <c r="J61" s="108">
        <v>6002026003</v>
      </c>
      <c r="K61" s="18" t="s">
        <v>1480</v>
      </c>
      <c r="L61" s="18" t="s">
        <v>1483</v>
      </c>
      <c r="M61" s="18">
        <v>9101482624</v>
      </c>
      <c r="N61" s="18"/>
      <c r="O61" s="18"/>
      <c r="P61" s="111">
        <v>43581</v>
      </c>
      <c r="Q61" s="18" t="s">
        <v>160</v>
      </c>
      <c r="R61" s="18"/>
      <c r="S61" s="18"/>
      <c r="T61" s="18"/>
    </row>
    <row r="62" spans="1:20">
      <c r="A62" s="4">
        <v>58</v>
      </c>
      <c r="B62" s="17" t="s">
        <v>62</v>
      </c>
      <c r="C62" s="51" t="s">
        <v>1260</v>
      </c>
      <c r="D62" s="78" t="s">
        <v>25</v>
      </c>
      <c r="E62" s="53">
        <v>18287050612</v>
      </c>
      <c r="F62" s="18"/>
      <c r="G62" s="78">
        <f>17+6</f>
        <v>23</v>
      </c>
      <c r="H62" s="19">
        <f>23+5</f>
        <v>28</v>
      </c>
      <c r="I62" s="57">
        <f t="shared" si="0"/>
        <v>51</v>
      </c>
      <c r="J62" s="108">
        <v>9476808158</v>
      </c>
      <c r="K62" s="18" t="s">
        <v>1470</v>
      </c>
      <c r="L62" s="18" t="s">
        <v>1471</v>
      </c>
      <c r="M62" s="18">
        <v>7002764257</v>
      </c>
      <c r="N62" s="18"/>
      <c r="O62" s="18"/>
      <c r="P62" s="111">
        <v>43582</v>
      </c>
      <c r="Q62" s="18" t="s">
        <v>161</v>
      </c>
      <c r="R62" s="18"/>
      <c r="S62" s="18"/>
      <c r="T62" s="18"/>
    </row>
    <row r="63" spans="1:20">
      <c r="A63" s="4">
        <v>59</v>
      </c>
      <c r="B63" s="17" t="s">
        <v>62</v>
      </c>
      <c r="C63" s="51" t="s">
        <v>1261</v>
      </c>
      <c r="D63" s="78" t="s">
        <v>25</v>
      </c>
      <c r="E63" s="53">
        <v>18287050614</v>
      </c>
      <c r="F63" s="18"/>
      <c r="G63" s="78">
        <f>14+12</f>
        <v>26</v>
      </c>
      <c r="H63" s="19">
        <f>13+10</f>
        <v>23</v>
      </c>
      <c r="I63" s="57">
        <f t="shared" si="0"/>
        <v>49</v>
      </c>
      <c r="J63" s="108">
        <v>8474009046</v>
      </c>
      <c r="K63" s="18" t="s">
        <v>1470</v>
      </c>
      <c r="L63" s="18" t="s">
        <v>1471</v>
      </c>
      <c r="M63" s="18">
        <v>7002764257</v>
      </c>
      <c r="N63" s="18"/>
      <c r="O63" s="18"/>
      <c r="P63" s="111">
        <v>43582</v>
      </c>
      <c r="Q63" s="18" t="s">
        <v>161</v>
      </c>
      <c r="R63" s="18"/>
      <c r="S63" s="18"/>
      <c r="T63" s="18"/>
    </row>
    <row r="64" spans="1:20">
      <c r="A64" s="4">
        <v>60</v>
      </c>
      <c r="B64" s="17" t="s">
        <v>62</v>
      </c>
      <c r="C64" s="51" t="s">
        <v>1262</v>
      </c>
      <c r="D64" s="78" t="s">
        <v>25</v>
      </c>
      <c r="E64" s="53">
        <v>18287050615</v>
      </c>
      <c r="F64" s="18"/>
      <c r="G64" s="78">
        <f>9+11</f>
        <v>20</v>
      </c>
      <c r="H64" s="19">
        <f>12+9</f>
        <v>21</v>
      </c>
      <c r="I64" s="57">
        <f t="shared" si="0"/>
        <v>41</v>
      </c>
      <c r="J64" s="108">
        <v>9101768988</v>
      </c>
      <c r="K64" s="18" t="s">
        <v>1476</v>
      </c>
      <c r="L64" s="18" t="s">
        <v>931</v>
      </c>
      <c r="M64" s="18">
        <v>8011240428</v>
      </c>
      <c r="N64" s="18"/>
      <c r="O64" s="18"/>
      <c r="P64" s="111">
        <v>43582</v>
      </c>
      <c r="Q64" s="18" t="s">
        <v>161</v>
      </c>
      <c r="R64" s="18"/>
      <c r="S64" s="18"/>
      <c r="T64" s="18"/>
    </row>
    <row r="65" spans="1:20">
      <c r="A65" s="4">
        <v>61</v>
      </c>
      <c r="B65" s="17" t="s">
        <v>62</v>
      </c>
      <c r="C65" s="51"/>
      <c r="D65" s="78"/>
      <c r="E65" s="53"/>
      <c r="F65" s="18"/>
      <c r="G65" s="78"/>
      <c r="H65" s="19"/>
      <c r="I65" s="57">
        <f t="shared" si="0"/>
        <v>0</v>
      </c>
      <c r="J65" s="108"/>
      <c r="K65" s="18"/>
      <c r="L65" s="18"/>
      <c r="M65" s="18"/>
      <c r="N65" s="18"/>
      <c r="O65" s="18"/>
      <c r="P65" s="111">
        <v>43583</v>
      </c>
      <c r="Q65" s="18" t="s">
        <v>162</v>
      </c>
      <c r="R65" s="18"/>
      <c r="S65" s="18"/>
      <c r="T65" s="18"/>
    </row>
    <row r="66" spans="1:20">
      <c r="A66" s="4">
        <v>62</v>
      </c>
      <c r="B66" s="17" t="s">
        <v>62</v>
      </c>
      <c r="C66" s="51" t="s">
        <v>1263</v>
      </c>
      <c r="D66" s="78" t="s">
        <v>25</v>
      </c>
      <c r="E66" s="53">
        <v>18287050617</v>
      </c>
      <c r="F66" s="18"/>
      <c r="G66" s="78">
        <f>14+9</f>
        <v>23</v>
      </c>
      <c r="H66" s="19">
        <f>6+6</f>
        <v>12</v>
      </c>
      <c r="I66" s="57">
        <f t="shared" si="0"/>
        <v>35</v>
      </c>
      <c r="J66" s="108">
        <v>8136052649</v>
      </c>
      <c r="K66" s="18" t="s">
        <v>944</v>
      </c>
      <c r="L66" s="18" t="s">
        <v>1475</v>
      </c>
      <c r="M66" s="18">
        <v>9613063656</v>
      </c>
      <c r="N66" s="18"/>
      <c r="O66" s="18"/>
      <c r="P66" s="111">
        <v>43584</v>
      </c>
      <c r="Q66" s="18" t="s">
        <v>163</v>
      </c>
      <c r="R66" s="18"/>
      <c r="S66" s="18"/>
      <c r="T66" s="18"/>
    </row>
    <row r="67" spans="1:20" ht="33">
      <c r="A67" s="4">
        <v>63</v>
      </c>
      <c r="B67" s="17" t="s">
        <v>62</v>
      </c>
      <c r="C67" s="51" t="s">
        <v>1264</v>
      </c>
      <c r="D67" s="78" t="s">
        <v>25</v>
      </c>
      <c r="E67" s="53">
        <v>18287050630</v>
      </c>
      <c r="F67" s="18"/>
      <c r="G67" s="78">
        <f>9+8</f>
        <v>17</v>
      </c>
      <c r="H67" s="19">
        <f>10+9</f>
        <v>19</v>
      </c>
      <c r="I67" s="57">
        <f t="shared" si="0"/>
        <v>36</v>
      </c>
      <c r="J67" s="108" t="s">
        <v>1297</v>
      </c>
      <c r="K67" s="18" t="s">
        <v>1485</v>
      </c>
      <c r="L67" s="18" t="s">
        <v>921</v>
      </c>
      <c r="M67" s="18">
        <v>9365019471</v>
      </c>
      <c r="N67" s="18"/>
      <c r="O67" s="18"/>
      <c r="P67" s="111">
        <v>43584</v>
      </c>
      <c r="Q67" s="18" t="s">
        <v>163</v>
      </c>
      <c r="R67" s="18"/>
      <c r="S67" s="18"/>
      <c r="T67" s="18"/>
    </row>
    <row r="68" spans="1:20">
      <c r="A68" s="4">
        <v>64</v>
      </c>
      <c r="B68" s="17" t="s">
        <v>62</v>
      </c>
      <c r="C68" s="51" t="s">
        <v>1265</v>
      </c>
      <c r="D68" s="78" t="s">
        <v>25</v>
      </c>
      <c r="E68" s="53">
        <v>18287050625</v>
      </c>
      <c r="F68" s="18"/>
      <c r="G68" s="78">
        <f>18+6</f>
        <v>24</v>
      </c>
      <c r="H68" s="19">
        <f>20+5</f>
        <v>25</v>
      </c>
      <c r="I68" s="57">
        <f t="shared" si="0"/>
        <v>49</v>
      </c>
      <c r="J68" s="108">
        <v>8473913630</v>
      </c>
      <c r="K68" s="18" t="s">
        <v>1478</v>
      </c>
      <c r="L68" s="18" t="s">
        <v>1479</v>
      </c>
      <c r="M68" s="18">
        <v>9678477130</v>
      </c>
      <c r="N68" s="18"/>
      <c r="O68" s="18"/>
      <c r="P68" s="111">
        <v>43585</v>
      </c>
      <c r="Q68" s="18" t="s">
        <v>164</v>
      </c>
      <c r="R68" s="18"/>
      <c r="S68" s="18"/>
      <c r="T68" s="18"/>
    </row>
    <row r="69" spans="1:20">
      <c r="A69" s="4">
        <v>65</v>
      </c>
      <c r="B69" s="17" t="s">
        <v>62</v>
      </c>
      <c r="C69" s="51" t="s">
        <v>1266</v>
      </c>
      <c r="D69" s="78" t="s">
        <v>25</v>
      </c>
      <c r="E69" s="53">
        <v>18287050631</v>
      </c>
      <c r="F69" s="18"/>
      <c r="G69" s="78">
        <f>8+13</f>
        <v>21</v>
      </c>
      <c r="H69" s="19">
        <f>11+5</f>
        <v>16</v>
      </c>
      <c r="I69" s="57">
        <f t="shared" si="0"/>
        <v>37</v>
      </c>
      <c r="J69" s="108">
        <v>9365721742</v>
      </c>
      <c r="K69" s="18" t="s">
        <v>1485</v>
      </c>
      <c r="L69" s="18" t="s">
        <v>921</v>
      </c>
      <c r="M69" s="18">
        <v>9365019471</v>
      </c>
      <c r="N69" s="18"/>
      <c r="O69" s="18"/>
      <c r="P69" s="111">
        <v>43585</v>
      </c>
      <c r="Q69" s="18" t="s">
        <v>164</v>
      </c>
      <c r="R69" s="18"/>
      <c r="S69" s="18"/>
      <c r="T69" s="18"/>
    </row>
    <row r="70" spans="1:20">
      <c r="A70" s="4">
        <v>66</v>
      </c>
      <c r="B70" s="17"/>
      <c r="C70" s="18"/>
      <c r="D70" s="18"/>
      <c r="E70" s="19"/>
      <c r="F70" s="18"/>
      <c r="G70" s="78"/>
      <c r="H70" s="19"/>
      <c r="I70" s="57">
        <f t="shared" ref="I70:I133" si="1">SUM(G70:H70)</f>
        <v>0</v>
      </c>
      <c r="J70" s="18"/>
      <c r="K70" s="18"/>
      <c r="L70" s="18"/>
      <c r="M70" s="18"/>
      <c r="N70" s="18"/>
      <c r="O70" s="18"/>
      <c r="P70" s="24"/>
      <c r="Q70" s="18"/>
      <c r="R70" s="18"/>
      <c r="S70" s="18"/>
      <c r="T70" s="18"/>
    </row>
    <row r="71" spans="1:20">
      <c r="A71" s="4">
        <v>67</v>
      </c>
      <c r="B71" s="17" t="s">
        <v>63</v>
      </c>
      <c r="C71" s="90" t="s">
        <v>1323</v>
      </c>
      <c r="D71" s="78" t="s">
        <v>23</v>
      </c>
      <c r="E71" s="90" t="s">
        <v>1298</v>
      </c>
      <c r="F71" s="18" t="s">
        <v>1417</v>
      </c>
      <c r="G71" s="78">
        <v>25</v>
      </c>
      <c r="H71" s="19">
        <v>26</v>
      </c>
      <c r="I71" s="57">
        <f t="shared" si="1"/>
        <v>51</v>
      </c>
      <c r="J71" s="78" t="s">
        <v>1371</v>
      </c>
      <c r="K71" s="18" t="s">
        <v>1480</v>
      </c>
      <c r="L71" s="18" t="s">
        <v>907</v>
      </c>
      <c r="M71" s="18">
        <v>9859540676</v>
      </c>
      <c r="N71" s="18"/>
      <c r="O71" s="18"/>
      <c r="P71" s="98">
        <v>43556</v>
      </c>
      <c r="Q71" s="18"/>
      <c r="R71" s="18"/>
      <c r="S71" s="18"/>
      <c r="T71" s="18"/>
    </row>
    <row r="72" spans="1:20">
      <c r="A72" s="4">
        <v>68</v>
      </c>
      <c r="B72" s="17" t="s">
        <v>63</v>
      </c>
      <c r="C72" s="90" t="s">
        <v>1324</v>
      </c>
      <c r="D72" s="78" t="s">
        <v>23</v>
      </c>
      <c r="E72" s="90" t="s">
        <v>1299</v>
      </c>
      <c r="F72" s="18" t="s">
        <v>1417</v>
      </c>
      <c r="G72" s="78">
        <v>11</v>
      </c>
      <c r="H72" s="19">
        <v>11</v>
      </c>
      <c r="I72" s="57">
        <f t="shared" si="1"/>
        <v>22</v>
      </c>
      <c r="J72" s="78" t="s">
        <v>1372</v>
      </c>
      <c r="K72" s="18" t="s">
        <v>1480</v>
      </c>
      <c r="L72" s="18" t="s">
        <v>1486</v>
      </c>
      <c r="M72" s="18">
        <v>9957681364</v>
      </c>
      <c r="N72" s="18"/>
      <c r="O72" s="18"/>
      <c r="P72" s="98">
        <v>43556</v>
      </c>
      <c r="Q72" s="18"/>
      <c r="R72" s="18"/>
      <c r="S72" s="18"/>
      <c r="T72" s="18"/>
    </row>
    <row r="73" spans="1:20" ht="33">
      <c r="A73" s="4">
        <v>69</v>
      </c>
      <c r="B73" s="17" t="s">
        <v>63</v>
      </c>
      <c r="C73" s="101" t="s">
        <v>341</v>
      </c>
      <c r="D73" s="20" t="s">
        <v>25</v>
      </c>
      <c r="E73" s="104">
        <v>18287050936</v>
      </c>
      <c r="F73" s="18"/>
      <c r="G73" s="78">
        <f>16+5</f>
        <v>21</v>
      </c>
      <c r="H73" s="19">
        <f>27+7</f>
        <v>34</v>
      </c>
      <c r="I73" s="57">
        <f t="shared" si="1"/>
        <v>55</v>
      </c>
      <c r="J73" s="108" t="s">
        <v>383</v>
      </c>
      <c r="K73" s="18" t="s">
        <v>1480</v>
      </c>
      <c r="L73" s="18" t="s">
        <v>1486</v>
      </c>
      <c r="M73" s="18">
        <v>9957681364</v>
      </c>
      <c r="N73" s="18"/>
      <c r="O73" s="18"/>
      <c r="P73" s="115">
        <v>43556</v>
      </c>
      <c r="Q73" s="18"/>
      <c r="R73" s="18"/>
      <c r="S73" s="18"/>
      <c r="T73" s="18"/>
    </row>
    <row r="74" spans="1:20">
      <c r="A74" s="4">
        <v>70</v>
      </c>
      <c r="B74" s="17" t="s">
        <v>63</v>
      </c>
      <c r="C74" s="90" t="s">
        <v>1325</v>
      </c>
      <c r="D74" s="78" t="s">
        <v>23</v>
      </c>
      <c r="E74" s="90" t="s">
        <v>1300</v>
      </c>
      <c r="F74" s="58" t="s">
        <v>1417</v>
      </c>
      <c r="G74" s="78">
        <v>25</v>
      </c>
      <c r="H74" s="17">
        <v>13</v>
      </c>
      <c r="I74" s="57">
        <f t="shared" si="1"/>
        <v>38</v>
      </c>
      <c r="J74" s="78" t="s">
        <v>1373</v>
      </c>
      <c r="K74" s="18" t="s">
        <v>1480</v>
      </c>
      <c r="L74" s="18" t="s">
        <v>1486</v>
      </c>
      <c r="M74" s="18">
        <v>9957681364</v>
      </c>
      <c r="N74" s="58"/>
      <c r="O74" s="58"/>
      <c r="P74" s="98">
        <v>43557</v>
      </c>
      <c r="Q74" s="18"/>
      <c r="R74" s="18"/>
      <c r="S74" s="18"/>
      <c r="T74" s="18"/>
    </row>
    <row r="75" spans="1:20" ht="33">
      <c r="A75" s="4">
        <v>71</v>
      </c>
      <c r="B75" s="17" t="s">
        <v>63</v>
      </c>
      <c r="C75" s="51" t="s">
        <v>337</v>
      </c>
      <c r="D75" s="20" t="s">
        <v>25</v>
      </c>
      <c r="E75" s="103">
        <v>18287050932</v>
      </c>
      <c r="F75" s="18"/>
      <c r="G75" s="78">
        <f>2+2</f>
        <v>4</v>
      </c>
      <c r="H75" s="19">
        <f>3+4</f>
        <v>7</v>
      </c>
      <c r="I75" s="57">
        <f t="shared" si="1"/>
        <v>11</v>
      </c>
      <c r="J75" s="108" t="s">
        <v>381</v>
      </c>
      <c r="K75" s="18" t="s">
        <v>1480</v>
      </c>
      <c r="L75" s="18" t="s">
        <v>907</v>
      </c>
      <c r="M75" s="18">
        <v>9859540676</v>
      </c>
      <c r="N75" s="18"/>
      <c r="O75" s="18"/>
      <c r="P75" s="115">
        <v>43557</v>
      </c>
      <c r="Q75" s="18"/>
      <c r="R75" s="18"/>
      <c r="S75" s="18"/>
      <c r="T75" s="18"/>
    </row>
    <row r="76" spans="1:20" ht="33">
      <c r="A76" s="4">
        <v>72</v>
      </c>
      <c r="B76" s="17" t="s">
        <v>63</v>
      </c>
      <c r="C76" s="51" t="s">
        <v>338</v>
      </c>
      <c r="D76" s="20" t="s">
        <v>25</v>
      </c>
      <c r="E76" s="103">
        <v>18287050933</v>
      </c>
      <c r="F76" s="18"/>
      <c r="G76" s="78">
        <f>1+4</f>
        <v>5</v>
      </c>
      <c r="H76" s="19">
        <f>5+5</f>
        <v>10</v>
      </c>
      <c r="I76" s="57">
        <f t="shared" si="1"/>
        <v>15</v>
      </c>
      <c r="J76" s="53" t="s">
        <v>382</v>
      </c>
      <c r="K76" s="18" t="s">
        <v>1480</v>
      </c>
      <c r="L76" s="18" t="s">
        <v>907</v>
      </c>
      <c r="M76" s="18">
        <v>9859540676</v>
      </c>
      <c r="N76" s="18"/>
      <c r="O76" s="18"/>
      <c r="P76" s="115">
        <v>43557</v>
      </c>
      <c r="Q76" s="18"/>
      <c r="R76" s="18"/>
      <c r="S76" s="18"/>
      <c r="T76" s="18"/>
    </row>
    <row r="77" spans="1:20">
      <c r="A77" s="4">
        <v>73</v>
      </c>
      <c r="B77" s="17" t="s">
        <v>63</v>
      </c>
      <c r="C77" s="51" t="s">
        <v>339</v>
      </c>
      <c r="D77" s="20" t="s">
        <v>25</v>
      </c>
      <c r="E77" s="103">
        <v>18287050934</v>
      </c>
      <c r="F77" s="18"/>
      <c r="G77" s="78">
        <f>5+3</f>
        <v>8</v>
      </c>
      <c r="H77" s="19">
        <f>2+3</f>
        <v>5</v>
      </c>
      <c r="I77" s="57">
        <f t="shared" si="1"/>
        <v>13</v>
      </c>
      <c r="J77" s="108">
        <v>9854292727</v>
      </c>
      <c r="K77" s="18" t="s">
        <v>1480</v>
      </c>
      <c r="L77" s="18" t="s">
        <v>907</v>
      </c>
      <c r="M77" s="18">
        <v>9859540676</v>
      </c>
      <c r="N77" s="18"/>
      <c r="O77" s="18"/>
      <c r="P77" s="115">
        <v>43557</v>
      </c>
      <c r="Q77" s="18"/>
      <c r="R77" s="18"/>
      <c r="S77" s="18"/>
      <c r="T77" s="18"/>
    </row>
    <row r="78" spans="1:20">
      <c r="A78" s="4">
        <v>74</v>
      </c>
      <c r="B78" s="17" t="s">
        <v>63</v>
      </c>
      <c r="C78" s="90" t="s">
        <v>1326</v>
      </c>
      <c r="D78" s="78" t="s">
        <v>23</v>
      </c>
      <c r="E78" s="90" t="s">
        <v>1301</v>
      </c>
      <c r="F78" s="18" t="s">
        <v>1489</v>
      </c>
      <c r="G78" s="78">
        <v>471</v>
      </c>
      <c r="H78" s="19">
        <v>510</v>
      </c>
      <c r="I78" s="57">
        <f t="shared" si="1"/>
        <v>981</v>
      </c>
      <c r="J78" s="78" t="s">
        <v>1374</v>
      </c>
      <c r="K78" s="18" t="s">
        <v>1480</v>
      </c>
      <c r="L78" s="18" t="s">
        <v>907</v>
      </c>
      <c r="M78" s="18">
        <v>9859540676</v>
      </c>
      <c r="N78" s="18"/>
      <c r="O78" s="18"/>
      <c r="P78" s="98">
        <v>43558</v>
      </c>
      <c r="Q78" s="18"/>
      <c r="R78" s="18"/>
      <c r="S78" s="18"/>
      <c r="T78" s="18"/>
    </row>
    <row r="79" spans="1:20">
      <c r="A79" s="4">
        <v>75</v>
      </c>
      <c r="B79" s="17" t="s">
        <v>63</v>
      </c>
      <c r="C79" s="90" t="s">
        <v>1326</v>
      </c>
      <c r="D79" s="78"/>
      <c r="E79" s="90"/>
      <c r="F79" s="18"/>
      <c r="G79" s="78"/>
      <c r="H79" s="19"/>
      <c r="I79" s="57">
        <f t="shared" si="1"/>
        <v>0</v>
      </c>
      <c r="J79" s="78"/>
      <c r="K79" s="18" t="s">
        <v>1480</v>
      </c>
      <c r="L79" s="18" t="s">
        <v>907</v>
      </c>
      <c r="M79" s="18">
        <v>9859540676</v>
      </c>
      <c r="N79" s="18"/>
      <c r="O79" s="18"/>
      <c r="P79" s="98">
        <v>43559</v>
      </c>
      <c r="Q79" s="18"/>
      <c r="R79" s="18"/>
      <c r="S79" s="18"/>
      <c r="T79" s="18"/>
    </row>
    <row r="80" spans="1:20">
      <c r="A80" s="4">
        <v>76</v>
      </c>
      <c r="B80" s="17" t="s">
        <v>63</v>
      </c>
      <c r="C80" s="90" t="s">
        <v>1326</v>
      </c>
      <c r="D80" s="78"/>
      <c r="E80" s="90"/>
      <c r="F80" s="18"/>
      <c r="G80" s="78"/>
      <c r="H80" s="19"/>
      <c r="I80" s="57">
        <f t="shared" si="1"/>
        <v>0</v>
      </c>
      <c r="J80" s="78"/>
      <c r="K80" s="18" t="s">
        <v>1480</v>
      </c>
      <c r="L80" s="18" t="s">
        <v>907</v>
      </c>
      <c r="M80" s="18">
        <v>9859540676</v>
      </c>
      <c r="N80" s="18"/>
      <c r="O80" s="18"/>
      <c r="P80" s="98">
        <v>43560</v>
      </c>
      <c r="Q80" s="18"/>
      <c r="R80" s="18"/>
      <c r="S80" s="18"/>
      <c r="T80" s="18"/>
    </row>
    <row r="81" spans="1:20">
      <c r="A81" s="4">
        <v>77</v>
      </c>
      <c r="B81" s="17" t="s">
        <v>63</v>
      </c>
      <c r="C81" s="90" t="s">
        <v>1326</v>
      </c>
      <c r="D81" s="78"/>
      <c r="E81" s="90"/>
      <c r="F81" s="18"/>
      <c r="G81" s="78"/>
      <c r="H81" s="19"/>
      <c r="I81" s="57">
        <f t="shared" si="1"/>
        <v>0</v>
      </c>
      <c r="J81" s="78"/>
      <c r="K81" s="18" t="s">
        <v>1480</v>
      </c>
      <c r="L81" s="18" t="s">
        <v>907</v>
      </c>
      <c r="M81" s="18">
        <v>9859540676</v>
      </c>
      <c r="N81" s="18"/>
      <c r="O81" s="18"/>
      <c r="P81" s="98">
        <v>43561</v>
      </c>
      <c r="Q81" s="18"/>
      <c r="R81" s="18"/>
      <c r="S81" s="18"/>
      <c r="T81" s="18"/>
    </row>
    <row r="82" spans="1:20">
      <c r="A82" s="4">
        <v>78</v>
      </c>
      <c r="B82" s="17" t="s">
        <v>63</v>
      </c>
      <c r="C82" s="90"/>
      <c r="D82" s="78"/>
      <c r="E82" s="90"/>
      <c r="F82" s="18"/>
      <c r="G82" s="78"/>
      <c r="H82" s="19"/>
      <c r="I82" s="57">
        <f t="shared" si="1"/>
        <v>0</v>
      </c>
      <c r="J82" s="78"/>
      <c r="K82" s="18" t="s">
        <v>1480</v>
      </c>
      <c r="L82" s="18" t="s">
        <v>907</v>
      </c>
      <c r="M82" s="18">
        <v>9859540676</v>
      </c>
      <c r="N82" s="18"/>
      <c r="O82" s="18"/>
      <c r="P82" s="98">
        <v>43562</v>
      </c>
      <c r="Q82" s="18"/>
      <c r="R82" s="18"/>
      <c r="S82" s="18"/>
      <c r="T82" s="18"/>
    </row>
    <row r="83" spans="1:20">
      <c r="A83" s="4">
        <v>79</v>
      </c>
      <c r="B83" s="17" t="s">
        <v>63</v>
      </c>
      <c r="C83" s="90" t="s">
        <v>1326</v>
      </c>
      <c r="D83" s="78"/>
      <c r="E83" s="90"/>
      <c r="F83" s="18" t="s">
        <v>1489</v>
      </c>
      <c r="G83" s="78"/>
      <c r="H83" s="19"/>
      <c r="I83" s="57">
        <f t="shared" si="1"/>
        <v>0</v>
      </c>
      <c r="J83" s="78"/>
      <c r="K83" s="18" t="s">
        <v>1480</v>
      </c>
      <c r="L83" s="18" t="s">
        <v>907</v>
      </c>
      <c r="M83" s="18">
        <v>9859540676</v>
      </c>
      <c r="N83" s="18"/>
      <c r="O83" s="18"/>
      <c r="P83" s="98">
        <v>43563</v>
      </c>
      <c r="Q83" s="18"/>
      <c r="R83" s="18"/>
      <c r="S83" s="18"/>
      <c r="T83" s="18"/>
    </row>
    <row r="84" spans="1:20">
      <c r="A84" s="4">
        <v>80</v>
      </c>
      <c r="B84" s="17" t="s">
        <v>63</v>
      </c>
      <c r="C84" s="90" t="s">
        <v>1326</v>
      </c>
      <c r="D84" s="78"/>
      <c r="E84" s="90"/>
      <c r="F84" s="18"/>
      <c r="G84" s="78"/>
      <c r="H84" s="19"/>
      <c r="I84" s="57">
        <f t="shared" si="1"/>
        <v>0</v>
      </c>
      <c r="J84" s="78"/>
      <c r="K84" s="18" t="s">
        <v>1480</v>
      </c>
      <c r="L84" s="18" t="s">
        <v>907</v>
      </c>
      <c r="M84" s="18">
        <v>9859540676</v>
      </c>
      <c r="N84" s="18"/>
      <c r="O84" s="18"/>
      <c r="P84" s="98">
        <v>43564</v>
      </c>
      <c r="Q84" s="18"/>
      <c r="R84" s="18"/>
      <c r="S84" s="18"/>
      <c r="T84" s="18"/>
    </row>
    <row r="85" spans="1:20" ht="33">
      <c r="A85" s="4">
        <v>81</v>
      </c>
      <c r="B85" s="17" t="s">
        <v>63</v>
      </c>
      <c r="C85" s="90" t="s">
        <v>1327</v>
      </c>
      <c r="D85" s="78" t="s">
        <v>23</v>
      </c>
      <c r="E85" s="90" t="s">
        <v>1302</v>
      </c>
      <c r="F85" s="18"/>
      <c r="G85" s="78">
        <v>127</v>
      </c>
      <c r="H85" s="19">
        <v>138</v>
      </c>
      <c r="I85" s="57">
        <f t="shared" si="1"/>
        <v>265</v>
      </c>
      <c r="J85" s="78" t="s">
        <v>1375</v>
      </c>
      <c r="K85" s="18" t="s">
        <v>1480</v>
      </c>
      <c r="L85" s="18" t="s">
        <v>1483</v>
      </c>
      <c r="M85" s="18">
        <v>9101482624</v>
      </c>
      <c r="N85" s="18"/>
      <c r="O85" s="18"/>
      <c r="P85" s="98">
        <v>43565</v>
      </c>
      <c r="Q85" s="18"/>
      <c r="R85" s="18"/>
      <c r="S85" s="18"/>
      <c r="T85" s="18"/>
    </row>
    <row r="86" spans="1:20" ht="33">
      <c r="A86" s="4">
        <v>82</v>
      </c>
      <c r="B86" s="17" t="s">
        <v>63</v>
      </c>
      <c r="C86" s="90" t="s">
        <v>1327</v>
      </c>
      <c r="D86" s="78" t="s">
        <v>23</v>
      </c>
      <c r="E86" s="90" t="s">
        <v>1302</v>
      </c>
      <c r="F86" s="18" t="s">
        <v>1488</v>
      </c>
      <c r="G86" s="78">
        <v>265</v>
      </c>
      <c r="H86" s="19"/>
      <c r="I86" s="57">
        <f t="shared" si="1"/>
        <v>265</v>
      </c>
      <c r="J86" s="78" t="s">
        <v>1375</v>
      </c>
      <c r="K86" s="18" t="s">
        <v>1480</v>
      </c>
      <c r="L86" s="18" t="s">
        <v>1483</v>
      </c>
      <c r="M86" s="18">
        <v>9101482624</v>
      </c>
      <c r="N86" s="18"/>
      <c r="O86" s="18"/>
      <c r="P86" s="98">
        <v>43566</v>
      </c>
      <c r="Q86" s="18"/>
      <c r="R86" s="18"/>
      <c r="S86" s="18"/>
      <c r="T86" s="18"/>
    </row>
    <row r="87" spans="1:20" ht="33">
      <c r="A87" s="4">
        <v>83</v>
      </c>
      <c r="B87" s="17" t="s">
        <v>63</v>
      </c>
      <c r="C87" s="51" t="s">
        <v>1328</v>
      </c>
      <c r="D87" s="20" t="s">
        <v>25</v>
      </c>
      <c r="E87" s="103">
        <v>18287050813</v>
      </c>
      <c r="F87" s="18"/>
      <c r="G87" s="78">
        <f>11+2</f>
        <v>13</v>
      </c>
      <c r="H87" s="19">
        <f>7+4</f>
        <v>11</v>
      </c>
      <c r="I87" s="57">
        <f t="shared" si="1"/>
        <v>24</v>
      </c>
      <c r="J87" s="108" t="s">
        <v>1376</v>
      </c>
      <c r="K87" s="18" t="s">
        <v>1480</v>
      </c>
      <c r="L87" s="18" t="s">
        <v>1483</v>
      </c>
      <c r="M87" s="18">
        <v>9101482624</v>
      </c>
      <c r="N87" s="18"/>
      <c r="O87" s="18"/>
      <c r="P87" s="115">
        <v>43566</v>
      </c>
      <c r="Q87" s="18"/>
      <c r="R87" s="18"/>
      <c r="S87" s="18"/>
      <c r="T87" s="18"/>
    </row>
    <row r="88" spans="1:20">
      <c r="A88" s="4">
        <v>84</v>
      </c>
      <c r="B88" s="17" t="s">
        <v>63</v>
      </c>
      <c r="C88" s="51" t="s">
        <v>1329</v>
      </c>
      <c r="D88" s="20" t="s">
        <v>25</v>
      </c>
      <c r="E88" s="103">
        <v>18287050814</v>
      </c>
      <c r="F88" s="18"/>
      <c r="G88" s="78">
        <f>1+5</f>
        <v>6</v>
      </c>
      <c r="H88" s="19">
        <f>4+2</f>
        <v>6</v>
      </c>
      <c r="I88" s="57">
        <f t="shared" si="1"/>
        <v>12</v>
      </c>
      <c r="J88" s="108">
        <v>6001245957</v>
      </c>
      <c r="K88" s="18" t="s">
        <v>1480</v>
      </c>
      <c r="L88" s="18" t="s">
        <v>1483</v>
      </c>
      <c r="M88" s="18">
        <v>9101482624</v>
      </c>
      <c r="N88" s="18"/>
      <c r="O88" s="18"/>
      <c r="P88" s="115">
        <v>43566</v>
      </c>
      <c r="Q88" s="18"/>
      <c r="R88" s="18"/>
      <c r="S88" s="18"/>
      <c r="T88" s="18"/>
    </row>
    <row r="89" spans="1:20">
      <c r="A89" s="4">
        <v>85</v>
      </c>
      <c r="B89" s="17" t="s">
        <v>63</v>
      </c>
      <c r="C89" s="90" t="s">
        <v>1330</v>
      </c>
      <c r="D89" s="78" t="s">
        <v>23</v>
      </c>
      <c r="E89" s="90" t="s">
        <v>1303</v>
      </c>
      <c r="F89" s="18" t="s">
        <v>1417</v>
      </c>
      <c r="G89" s="78">
        <v>16</v>
      </c>
      <c r="H89" s="19">
        <v>18</v>
      </c>
      <c r="I89" s="57">
        <f t="shared" si="1"/>
        <v>34</v>
      </c>
      <c r="J89" s="78" t="s">
        <v>1377</v>
      </c>
      <c r="K89" s="18" t="s">
        <v>1480</v>
      </c>
      <c r="L89" s="18" t="s">
        <v>1483</v>
      </c>
      <c r="M89" s="18">
        <v>9101482624</v>
      </c>
      <c r="N89" s="18"/>
      <c r="O89" s="18"/>
      <c r="P89" s="98">
        <v>43567</v>
      </c>
      <c r="Q89" s="18"/>
      <c r="R89" s="18"/>
      <c r="S89" s="18"/>
      <c r="T89" s="18"/>
    </row>
    <row r="90" spans="1:20">
      <c r="A90" s="4">
        <v>86</v>
      </c>
      <c r="B90" s="17" t="s">
        <v>63</v>
      </c>
      <c r="C90" s="90" t="s">
        <v>1331</v>
      </c>
      <c r="D90" s="78" t="s">
        <v>23</v>
      </c>
      <c r="E90" s="90" t="s">
        <v>1304</v>
      </c>
      <c r="F90" s="18" t="s">
        <v>1417</v>
      </c>
      <c r="G90" s="78">
        <v>114</v>
      </c>
      <c r="H90" s="19">
        <v>16</v>
      </c>
      <c r="I90" s="57">
        <f t="shared" si="1"/>
        <v>130</v>
      </c>
      <c r="J90" s="78" t="s">
        <v>1378</v>
      </c>
      <c r="K90" s="18" t="s">
        <v>1480</v>
      </c>
      <c r="L90" s="18" t="s">
        <v>1483</v>
      </c>
      <c r="M90" s="18">
        <v>9101482624</v>
      </c>
      <c r="N90" s="18"/>
      <c r="O90" s="18"/>
      <c r="P90" s="98">
        <v>43567</v>
      </c>
      <c r="Q90" s="18"/>
      <c r="R90" s="18"/>
      <c r="S90" s="18"/>
      <c r="T90" s="18"/>
    </row>
    <row r="91" spans="1:20" ht="33">
      <c r="A91" s="4">
        <v>87</v>
      </c>
      <c r="B91" s="17" t="s">
        <v>63</v>
      </c>
      <c r="C91" s="51" t="s">
        <v>1332</v>
      </c>
      <c r="D91" s="20" t="s">
        <v>25</v>
      </c>
      <c r="E91" s="103">
        <v>18287050805</v>
      </c>
      <c r="F91" s="18"/>
      <c r="G91" s="78">
        <f>16+2</f>
        <v>18</v>
      </c>
      <c r="H91" s="19">
        <f>9+6</f>
        <v>15</v>
      </c>
      <c r="I91" s="57">
        <f t="shared" si="1"/>
        <v>33</v>
      </c>
      <c r="J91" s="108" t="s">
        <v>1379</v>
      </c>
      <c r="K91" s="18" t="s">
        <v>901</v>
      </c>
      <c r="L91" s="18" t="s">
        <v>903</v>
      </c>
      <c r="M91" s="18">
        <v>81340997911</v>
      </c>
      <c r="N91" s="18"/>
      <c r="O91" s="18"/>
      <c r="P91" s="115">
        <v>43567</v>
      </c>
      <c r="Q91" s="18"/>
      <c r="R91" s="18"/>
      <c r="S91" s="18"/>
      <c r="T91" s="18"/>
    </row>
    <row r="92" spans="1:20">
      <c r="A92" s="4">
        <v>88</v>
      </c>
      <c r="B92" s="17" t="s">
        <v>63</v>
      </c>
      <c r="C92" s="51" t="s">
        <v>1333</v>
      </c>
      <c r="D92" s="20" t="s">
        <v>25</v>
      </c>
      <c r="E92" s="103">
        <v>18287050806</v>
      </c>
      <c r="F92" s="18"/>
      <c r="G92" s="78">
        <v>11</v>
      </c>
      <c r="H92" s="19">
        <f>4+3</f>
        <v>7</v>
      </c>
      <c r="I92" s="57">
        <f t="shared" si="1"/>
        <v>18</v>
      </c>
      <c r="J92" s="53">
        <v>7896913840</v>
      </c>
      <c r="K92" s="18" t="s">
        <v>901</v>
      </c>
      <c r="L92" s="18" t="s">
        <v>903</v>
      </c>
      <c r="M92" s="18">
        <v>81340997911</v>
      </c>
      <c r="N92" s="18"/>
      <c r="O92" s="18"/>
      <c r="P92" s="115">
        <v>43567</v>
      </c>
      <c r="Q92" s="18"/>
      <c r="R92" s="18"/>
      <c r="S92" s="18"/>
      <c r="T92" s="18"/>
    </row>
    <row r="93" spans="1:20" ht="33">
      <c r="A93" s="4">
        <v>89</v>
      </c>
      <c r="B93" s="17" t="s">
        <v>63</v>
      </c>
      <c r="C93" s="51" t="s">
        <v>1334</v>
      </c>
      <c r="D93" s="20" t="s">
        <v>25</v>
      </c>
      <c r="E93" s="103">
        <v>18287050807</v>
      </c>
      <c r="F93" s="18"/>
      <c r="G93" s="78"/>
      <c r="H93" s="19"/>
      <c r="I93" s="57">
        <f t="shared" si="1"/>
        <v>0</v>
      </c>
      <c r="J93" s="108" t="s">
        <v>1380</v>
      </c>
      <c r="K93" s="18"/>
      <c r="L93" s="18"/>
      <c r="M93" s="18"/>
      <c r="N93" s="18"/>
      <c r="O93" s="18"/>
      <c r="P93" s="115">
        <v>43568</v>
      </c>
      <c r="Q93" s="18"/>
      <c r="R93" s="18"/>
      <c r="S93" s="18"/>
      <c r="T93" s="18"/>
    </row>
    <row r="94" spans="1:20" ht="33">
      <c r="A94" s="4">
        <v>90</v>
      </c>
      <c r="B94" s="17" t="s">
        <v>63</v>
      </c>
      <c r="C94" s="51" t="s">
        <v>1335</v>
      </c>
      <c r="D94" s="20" t="s">
        <v>25</v>
      </c>
      <c r="E94" s="103">
        <v>18287050808</v>
      </c>
      <c r="F94" s="18"/>
      <c r="G94" s="78">
        <f>4+1</f>
        <v>5</v>
      </c>
      <c r="H94" s="19">
        <f>6+4</f>
        <v>10</v>
      </c>
      <c r="I94" s="57">
        <f t="shared" si="1"/>
        <v>15</v>
      </c>
      <c r="J94" s="108" t="s">
        <v>1381</v>
      </c>
      <c r="K94" s="18" t="s">
        <v>1480</v>
      </c>
      <c r="L94" s="18" t="s">
        <v>1483</v>
      </c>
      <c r="M94" s="18">
        <v>9101482624</v>
      </c>
      <c r="N94" s="18"/>
      <c r="O94" s="18"/>
      <c r="P94" s="115">
        <v>43568</v>
      </c>
      <c r="Q94" s="18"/>
      <c r="R94" s="18"/>
      <c r="S94" s="18"/>
      <c r="T94" s="18"/>
    </row>
    <row r="95" spans="1:20">
      <c r="A95" s="4">
        <v>91</v>
      </c>
      <c r="B95" s="17" t="s">
        <v>63</v>
      </c>
      <c r="C95" s="51" t="s">
        <v>1336</v>
      </c>
      <c r="D95" s="20" t="s">
        <v>25</v>
      </c>
      <c r="E95" s="103">
        <v>18287050811</v>
      </c>
      <c r="F95" s="18"/>
      <c r="G95" s="78">
        <f>14+5</f>
        <v>19</v>
      </c>
      <c r="H95" s="19">
        <f>14+5</f>
        <v>19</v>
      </c>
      <c r="I95" s="57">
        <f t="shared" si="1"/>
        <v>38</v>
      </c>
      <c r="J95" s="108">
        <v>6001506122</v>
      </c>
      <c r="K95" s="18" t="s">
        <v>1480</v>
      </c>
      <c r="L95" s="18" t="s">
        <v>907</v>
      </c>
      <c r="M95" s="18">
        <v>9859540676</v>
      </c>
      <c r="N95" s="18"/>
      <c r="O95" s="18"/>
      <c r="P95" s="115">
        <v>43568</v>
      </c>
      <c r="Q95" s="18"/>
      <c r="R95" s="18"/>
      <c r="S95" s="18"/>
      <c r="T95" s="18"/>
    </row>
    <row r="96" spans="1:20">
      <c r="A96" s="4">
        <v>92</v>
      </c>
      <c r="B96" s="17" t="s">
        <v>63</v>
      </c>
      <c r="C96" s="51" t="s">
        <v>1337</v>
      </c>
      <c r="D96" s="20" t="s">
        <v>25</v>
      </c>
      <c r="E96" s="103">
        <v>18287050815</v>
      </c>
      <c r="F96" s="18"/>
      <c r="G96" s="78">
        <f>1+0</f>
        <v>1</v>
      </c>
      <c r="H96" s="19">
        <f>5+2</f>
        <v>7</v>
      </c>
      <c r="I96" s="57">
        <f t="shared" si="1"/>
        <v>8</v>
      </c>
      <c r="J96" s="108">
        <v>7896359036</v>
      </c>
      <c r="K96" s="18" t="s">
        <v>1480</v>
      </c>
      <c r="L96" s="18" t="s">
        <v>1483</v>
      </c>
      <c r="M96" s="18">
        <v>9101482624</v>
      </c>
      <c r="N96" s="18"/>
      <c r="O96" s="18"/>
      <c r="P96" s="115">
        <v>43568</v>
      </c>
      <c r="Q96" s="18"/>
      <c r="R96" s="18"/>
      <c r="S96" s="18"/>
      <c r="T96" s="18"/>
    </row>
    <row r="97" spans="1:20">
      <c r="A97" s="4">
        <v>93</v>
      </c>
      <c r="B97" s="17" t="s">
        <v>63</v>
      </c>
      <c r="C97" s="51"/>
      <c r="D97" s="20"/>
      <c r="E97" s="103"/>
      <c r="F97" s="18"/>
      <c r="G97" s="78"/>
      <c r="H97" s="19"/>
      <c r="I97" s="57">
        <f t="shared" si="1"/>
        <v>0</v>
      </c>
      <c r="J97" s="108"/>
      <c r="K97" s="18"/>
      <c r="L97" s="18"/>
      <c r="M97" s="18"/>
      <c r="N97" s="18"/>
      <c r="O97" s="18"/>
      <c r="P97" s="115">
        <v>43569</v>
      </c>
      <c r="Q97" s="18"/>
      <c r="R97" s="18"/>
      <c r="S97" s="18"/>
      <c r="T97" s="18"/>
    </row>
    <row r="98" spans="1:20">
      <c r="A98" s="4">
        <v>94</v>
      </c>
      <c r="B98" s="17" t="s">
        <v>63</v>
      </c>
      <c r="C98" s="51" t="s">
        <v>1338</v>
      </c>
      <c r="D98" s="20"/>
      <c r="E98" s="103"/>
      <c r="F98" s="18"/>
      <c r="G98" s="53"/>
      <c r="H98" s="19"/>
      <c r="I98" s="57">
        <f t="shared" si="1"/>
        <v>0</v>
      </c>
      <c r="J98" s="108"/>
      <c r="K98" s="18"/>
      <c r="L98" s="18"/>
      <c r="M98" s="18"/>
      <c r="N98" s="18"/>
      <c r="O98" s="18"/>
      <c r="P98" s="115">
        <v>43570</v>
      </c>
      <c r="Q98" s="18"/>
      <c r="R98" s="18"/>
      <c r="S98" s="18"/>
      <c r="T98" s="18"/>
    </row>
    <row r="99" spans="1:20">
      <c r="A99" s="4">
        <v>95</v>
      </c>
      <c r="B99" s="17" t="s">
        <v>63</v>
      </c>
      <c r="C99" s="51" t="s">
        <v>1338</v>
      </c>
      <c r="D99" s="20"/>
      <c r="E99" s="103"/>
      <c r="F99" s="18"/>
      <c r="G99" s="53"/>
      <c r="H99" s="19"/>
      <c r="I99" s="57">
        <f t="shared" si="1"/>
        <v>0</v>
      </c>
      <c r="J99" s="108"/>
      <c r="K99" s="18"/>
      <c r="L99" s="18"/>
      <c r="M99" s="18"/>
      <c r="N99" s="18"/>
      <c r="O99" s="18"/>
      <c r="P99" s="115">
        <v>43571</v>
      </c>
      <c r="Q99" s="18"/>
      <c r="R99" s="18"/>
      <c r="S99" s="18"/>
      <c r="T99" s="18"/>
    </row>
    <row r="100" spans="1:20">
      <c r="A100" s="4">
        <v>96</v>
      </c>
      <c r="B100" s="17" t="s">
        <v>63</v>
      </c>
      <c r="C100" s="90" t="s">
        <v>1339</v>
      </c>
      <c r="D100" s="78" t="s">
        <v>23</v>
      </c>
      <c r="E100" s="90">
        <v>18030406304</v>
      </c>
      <c r="F100" s="18" t="s">
        <v>1488</v>
      </c>
      <c r="G100" s="78">
        <v>283</v>
      </c>
      <c r="H100" s="19">
        <v>320</v>
      </c>
      <c r="I100" s="57">
        <f t="shared" si="1"/>
        <v>603</v>
      </c>
      <c r="J100" s="78" t="s">
        <v>724</v>
      </c>
      <c r="K100" s="18" t="s">
        <v>901</v>
      </c>
      <c r="L100" s="18" t="s">
        <v>903</v>
      </c>
      <c r="M100" s="18">
        <v>81340997911</v>
      </c>
      <c r="N100" s="18"/>
      <c r="O100" s="18"/>
      <c r="P100" s="98">
        <v>43572</v>
      </c>
      <c r="Q100" s="18"/>
      <c r="R100" s="18"/>
      <c r="S100" s="18"/>
      <c r="T100" s="18"/>
    </row>
    <row r="101" spans="1:20" ht="33">
      <c r="A101" s="4">
        <v>97</v>
      </c>
      <c r="B101" s="17" t="s">
        <v>63</v>
      </c>
      <c r="C101" s="51" t="s">
        <v>1340</v>
      </c>
      <c r="D101" s="20" t="s">
        <v>25</v>
      </c>
      <c r="E101" s="103">
        <v>18287050804</v>
      </c>
      <c r="F101" s="18"/>
      <c r="G101" s="78">
        <f>9+7</f>
        <v>16</v>
      </c>
      <c r="H101" s="19">
        <f>11+8</f>
        <v>19</v>
      </c>
      <c r="I101" s="57">
        <f t="shared" si="1"/>
        <v>35</v>
      </c>
      <c r="J101" s="108" t="s">
        <v>1382</v>
      </c>
      <c r="K101" s="18" t="s">
        <v>901</v>
      </c>
      <c r="L101" s="18" t="s">
        <v>903</v>
      </c>
      <c r="M101" s="18">
        <v>81340997911</v>
      </c>
      <c r="N101" s="18"/>
      <c r="O101" s="18"/>
      <c r="P101" s="115">
        <v>43572</v>
      </c>
      <c r="Q101" s="18"/>
      <c r="R101" s="18"/>
      <c r="S101" s="18"/>
      <c r="T101" s="18"/>
    </row>
    <row r="102" spans="1:20">
      <c r="A102" s="4">
        <v>98</v>
      </c>
      <c r="B102" s="17" t="s">
        <v>63</v>
      </c>
      <c r="C102" s="90" t="s">
        <v>1339</v>
      </c>
      <c r="D102" s="78"/>
      <c r="E102" s="90"/>
      <c r="F102" s="18"/>
      <c r="G102" s="78"/>
      <c r="H102" s="19"/>
      <c r="I102" s="57">
        <f t="shared" si="1"/>
        <v>0</v>
      </c>
      <c r="J102" s="78"/>
      <c r="K102" s="18"/>
      <c r="L102" s="18"/>
      <c r="M102" s="18"/>
      <c r="N102" s="18"/>
      <c r="O102" s="18"/>
      <c r="P102" s="98">
        <v>43573</v>
      </c>
      <c r="Q102" s="18"/>
      <c r="R102" s="18"/>
      <c r="S102" s="18"/>
      <c r="T102" s="18"/>
    </row>
    <row r="103" spans="1:20">
      <c r="A103" s="4">
        <v>99</v>
      </c>
      <c r="B103" s="17" t="s">
        <v>63</v>
      </c>
      <c r="C103" s="90"/>
      <c r="D103" s="78"/>
      <c r="E103" s="90"/>
      <c r="F103" s="18"/>
      <c r="G103" s="78"/>
      <c r="H103" s="19"/>
      <c r="I103" s="57">
        <f t="shared" si="1"/>
        <v>0</v>
      </c>
      <c r="J103" s="78"/>
      <c r="K103" s="18"/>
      <c r="L103" s="18"/>
      <c r="M103" s="18"/>
      <c r="N103" s="18"/>
      <c r="O103" s="18"/>
      <c r="P103" s="98">
        <v>43574</v>
      </c>
      <c r="Q103" s="18"/>
      <c r="R103" s="18"/>
      <c r="S103" s="18"/>
      <c r="T103" s="18"/>
    </row>
    <row r="104" spans="1:20">
      <c r="A104" s="4">
        <v>100</v>
      </c>
      <c r="B104" s="17" t="s">
        <v>63</v>
      </c>
      <c r="C104" s="90" t="s">
        <v>1339</v>
      </c>
      <c r="D104" s="78"/>
      <c r="E104" s="90"/>
      <c r="F104" s="18"/>
      <c r="G104" s="78"/>
      <c r="H104" s="19"/>
      <c r="I104" s="57">
        <f t="shared" si="1"/>
        <v>0</v>
      </c>
      <c r="J104" s="78"/>
      <c r="K104" s="18"/>
      <c r="L104" s="18"/>
      <c r="M104" s="18"/>
      <c r="N104" s="18"/>
      <c r="O104" s="18"/>
      <c r="P104" s="98">
        <v>43575</v>
      </c>
      <c r="Q104" s="18"/>
      <c r="R104" s="18"/>
      <c r="S104" s="18"/>
      <c r="T104" s="18"/>
    </row>
    <row r="105" spans="1:20">
      <c r="A105" s="4">
        <v>101</v>
      </c>
      <c r="B105" s="17" t="s">
        <v>63</v>
      </c>
      <c r="C105" s="90"/>
      <c r="D105" s="78"/>
      <c r="E105" s="90"/>
      <c r="F105" s="18"/>
      <c r="G105" s="78"/>
      <c r="H105" s="19"/>
      <c r="I105" s="57">
        <f t="shared" si="1"/>
        <v>0</v>
      </c>
      <c r="J105" s="78"/>
      <c r="K105" s="18"/>
      <c r="L105" s="18"/>
      <c r="M105" s="18"/>
      <c r="N105" s="18"/>
      <c r="O105" s="18"/>
      <c r="P105" s="98">
        <v>43576</v>
      </c>
      <c r="Q105" s="18"/>
      <c r="R105" s="18"/>
      <c r="S105" s="18"/>
      <c r="T105" s="18"/>
    </row>
    <row r="106" spans="1:20">
      <c r="A106" s="4">
        <v>102</v>
      </c>
      <c r="B106" s="17" t="s">
        <v>63</v>
      </c>
      <c r="C106" s="90"/>
      <c r="D106" s="78"/>
      <c r="E106" s="90"/>
      <c r="F106" s="18"/>
      <c r="G106" s="78"/>
      <c r="H106" s="19"/>
      <c r="I106" s="57">
        <f t="shared" si="1"/>
        <v>0</v>
      </c>
      <c r="J106" s="78"/>
      <c r="K106" s="18"/>
      <c r="L106" s="18"/>
      <c r="M106" s="18"/>
      <c r="N106" s="18"/>
      <c r="O106" s="18"/>
      <c r="P106" s="98">
        <v>43577</v>
      </c>
      <c r="Q106" s="18"/>
      <c r="R106" s="18"/>
      <c r="S106" s="18"/>
      <c r="T106" s="18"/>
    </row>
    <row r="107" spans="1:20" ht="33">
      <c r="A107" s="4">
        <v>103</v>
      </c>
      <c r="B107" s="17" t="s">
        <v>63</v>
      </c>
      <c r="C107" s="90" t="s">
        <v>1341</v>
      </c>
      <c r="D107" s="78" t="s">
        <v>23</v>
      </c>
      <c r="E107" s="90" t="s">
        <v>1305</v>
      </c>
      <c r="F107" s="18" t="s">
        <v>1417</v>
      </c>
      <c r="G107" s="78">
        <v>16</v>
      </c>
      <c r="H107" s="19">
        <v>19</v>
      </c>
      <c r="I107" s="57">
        <f t="shared" si="1"/>
        <v>35</v>
      </c>
      <c r="J107" s="78" t="s">
        <v>1383</v>
      </c>
      <c r="K107" s="18" t="s">
        <v>908</v>
      </c>
      <c r="L107" s="18" t="s">
        <v>909</v>
      </c>
      <c r="M107" s="18">
        <v>8474011339</v>
      </c>
      <c r="N107" s="18"/>
      <c r="O107" s="18"/>
      <c r="P107" s="98">
        <v>43578</v>
      </c>
      <c r="Q107" s="18"/>
      <c r="R107" s="18"/>
      <c r="S107" s="18"/>
      <c r="T107" s="18"/>
    </row>
    <row r="108" spans="1:20">
      <c r="A108" s="4">
        <v>104</v>
      </c>
      <c r="B108" s="17" t="s">
        <v>63</v>
      </c>
      <c r="C108" s="90" t="s">
        <v>1342</v>
      </c>
      <c r="D108" s="78" t="s">
        <v>23</v>
      </c>
      <c r="E108" s="90" t="s">
        <v>1306</v>
      </c>
      <c r="F108" s="18" t="s">
        <v>1417</v>
      </c>
      <c r="G108" s="78">
        <v>20</v>
      </c>
      <c r="H108" s="19">
        <v>18</v>
      </c>
      <c r="I108" s="57">
        <f t="shared" si="1"/>
        <v>38</v>
      </c>
      <c r="J108" s="78" t="s">
        <v>1384</v>
      </c>
      <c r="K108" s="18" t="s">
        <v>908</v>
      </c>
      <c r="L108" s="18" t="s">
        <v>909</v>
      </c>
      <c r="M108" s="18">
        <v>8474011339</v>
      </c>
      <c r="N108" s="18"/>
      <c r="O108" s="18"/>
      <c r="P108" s="98">
        <v>43578</v>
      </c>
      <c r="Q108" s="18"/>
      <c r="R108" s="18"/>
      <c r="S108" s="18"/>
      <c r="T108" s="18"/>
    </row>
    <row r="109" spans="1:20">
      <c r="A109" s="4">
        <v>105</v>
      </c>
      <c r="B109" s="17" t="s">
        <v>63</v>
      </c>
      <c r="C109" s="51" t="s">
        <v>1343</v>
      </c>
      <c r="D109" s="20" t="s">
        <v>25</v>
      </c>
      <c r="E109" s="103">
        <v>18287050817</v>
      </c>
      <c r="F109" s="18"/>
      <c r="G109" s="78">
        <f>6+5</f>
        <v>11</v>
      </c>
      <c r="H109" s="19">
        <f>12+2</f>
        <v>14</v>
      </c>
      <c r="I109" s="57">
        <f t="shared" si="1"/>
        <v>25</v>
      </c>
      <c r="J109" s="108">
        <v>9101517017</v>
      </c>
      <c r="K109" s="18" t="s">
        <v>908</v>
      </c>
      <c r="L109" s="18" t="s">
        <v>909</v>
      </c>
      <c r="M109" s="18">
        <v>8474011339</v>
      </c>
      <c r="N109" s="18"/>
      <c r="O109" s="18"/>
      <c r="P109" s="115">
        <v>43578</v>
      </c>
      <c r="Q109" s="18"/>
      <c r="R109" s="18"/>
      <c r="S109" s="18"/>
      <c r="T109" s="18"/>
    </row>
    <row r="110" spans="1:20" ht="33">
      <c r="A110" s="4">
        <v>106</v>
      </c>
      <c r="B110" s="17" t="s">
        <v>63</v>
      </c>
      <c r="C110" s="51" t="s">
        <v>1344</v>
      </c>
      <c r="D110" s="20" t="s">
        <v>25</v>
      </c>
      <c r="E110" s="103">
        <v>18287050818</v>
      </c>
      <c r="F110" s="18"/>
      <c r="G110" s="78">
        <f>15+5</f>
        <v>20</v>
      </c>
      <c r="H110" s="19">
        <f>10+5</f>
        <v>15</v>
      </c>
      <c r="I110" s="57">
        <f t="shared" si="1"/>
        <v>35</v>
      </c>
      <c r="J110" s="108" t="s">
        <v>1385</v>
      </c>
      <c r="K110" s="18" t="s">
        <v>908</v>
      </c>
      <c r="L110" s="18" t="s">
        <v>909</v>
      </c>
      <c r="M110" s="18">
        <v>8474011339</v>
      </c>
      <c r="N110" s="18"/>
      <c r="O110" s="18"/>
      <c r="P110" s="115">
        <v>43578</v>
      </c>
      <c r="Q110" s="18"/>
      <c r="R110" s="18"/>
      <c r="S110" s="18"/>
      <c r="T110" s="18"/>
    </row>
    <row r="111" spans="1:20" ht="33">
      <c r="A111" s="4">
        <v>107</v>
      </c>
      <c r="B111" s="17" t="s">
        <v>63</v>
      </c>
      <c r="C111" s="51" t="s">
        <v>1345</v>
      </c>
      <c r="D111" s="20" t="s">
        <v>25</v>
      </c>
      <c r="E111" s="103">
        <v>18287050820</v>
      </c>
      <c r="F111" s="18"/>
      <c r="G111" s="78">
        <f>12+5</f>
        <v>17</v>
      </c>
      <c r="H111" s="19">
        <f>8+5</f>
        <v>13</v>
      </c>
      <c r="I111" s="57">
        <f t="shared" si="1"/>
        <v>30</v>
      </c>
      <c r="J111" s="108" t="s">
        <v>1386</v>
      </c>
      <c r="K111" s="18" t="s">
        <v>908</v>
      </c>
      <c r="L111" s="18" t="s">
        <v>909</v>
      </c>
      <c r="M111" s="18">
        <v>8474011339</v>
      </c>
      <c r="N111" s="18"/>
      <c r="O111" s="18"/>
      <c r="P111" s="115">
        <v>43578</v>
      </c>
      <c r="Q111" s="18"/>
      <c r="R111" s="18"/>
      <c r="S111" s="18"/>
      <c r="T111" s="18"/>
    </row>
    <row r="112" spans="1:20">
      <c r="A112" s="4">
        <v>108</v>
      </c>
      <c r="B112" s="17" t="s">
        <v>63</v>
      </c>
      <c r="C112" s="90" t="s">
        <v>1346</v>
      </c>
      <c r="D112" s="78" t="s">
        <v>23</v>
      </c>
      <c r="E112" s="90" t="s">
        <v>1307</v>
      </c>
      <c r="F112" s="18" t="s">
        <v>1417</v>
      </c>
      <c r="G112" s="78">
        <v>10</v>
      </c>
      <c r="H112" s="19">
        <v>12</v>
      </c>
      <c r="I112" s="57">
        <f t="shared" si="1"/>
        <v>22</v>
      </c>
      <c r="J112" s="78" t="s">
        <v>1387</v>
      </c>
      <c r="K112" s="18" t="s">
        <v>901</v>
      </c>
      <c r="L112" s="18" t="s">
        <v>903</v>
      </c>
      <c r="M112" s="18">
        <v>81340997911</v>
      </c>
      <c r="N112" s="18"/>
      <c r="O112" s="18"/>
      <c r="P112" s="98">
        <v>43579</v>
      </c>
      <c r="Q112" s="18"/>
      <c r="R112" s="18"/>
      <c r="S112" s="18"/>
      <c r="T112" s="18"/>
    </row>
    <row r="113" spans="1:20">
      <c r="A113" s="4">
        <v>109</v>
      </c>
      <c r="B113" s="17" t="s">
        <v>63</v>
      </c>
      <c r="C113" s="90" t="s">
        <v>1347</v>
      </c>
      <c r="D113" s="78" t="s">
        <v>23</v>
      </c>
      <c r="E113" s="90" t="s">
        <v>1308</v>
      </c>
      <c r="F113" s="18" t="s">
        <v>1417</v>
      </c>
      <c r="G113" s="78">
        <v>12</v>
      </c>
      <c r="H113" s="19">
        <v>13</v>
      </c>
      <c r="I113" s="57">
        <f t="shared" si="1"/>
        <v>25</v>
      </c>
      <c r="J113" s="78" t="s">
        <v>1388</v>
      </c>
      <c r="K113" s="18" t="s">
        <v>901</v>
      </c>
      <c r="L113" s="18" t="s">
        <v>903</v>
      </c>
      <c r="M113" s="18">
        <v>81340997911</v>
      </c>
      <c r="N113" s="18"/>
      <c r="O113" s="18"/>
      <c r="P113" s="98">
        <v>43579</v>
      </c>
      <c r="Q113" s="18"/>
      <c r="R113" s="18"/>
      <c r="S113" s="18"/>
      <c r="T113" s="18"/>
    </row>
    <row r="114" spans="1:20">
      <c r="A114" s="4">
        <v>110</v>
      </c>
      <c r="B114" s="17" t="s">
        <v>63</v>
      </c>
      <c r="C114" s="90" t="s">
        <v>1348</v>
      </c>
      <c r="D114" s="78" t="s">
        <v>23</v>
      </c>
      <c r="E114" s="90" t="s">
        <v>1309</v>
      </c>
      <c r="F114" s="18" t="s">
        <v>1417</v>
      </c>
      <c r="G114" s="78">
        <v>20</v>
      </c>
      <c r="H114" s="19">
        <v>27</v>
      </c>
      <c r="I114" s="57">
        <f t="shared" si="1"/>
        <v>47</v>
      </c>
      <c r="J114" s="78" t="s">
        <v>1389</v>
      </c>
      <c r="K114" s="18" t="s">
        <v>901</v>
      </c>
      <c r="L114" s="18" t="s">
        <v>903</v>
      </c>
      <c r="M114" s="18">
        <v>81340997911</v>
      </c>
      <c r="N114" s="18"/>
      <c r="O114" s="18"/>
      <c r="P114" s="98">
        <v>43579</v>
      </c>
      <c r="Q114" s="18"/>
      <c r="R114" s="18"/>
      <c r="S114" s="18"/>
      <c r="T114" s="18"/>
    </row>
    <row r="115" spans="1:20" ht="33">
      <c r="A115" s="4">
        <v>111</v>
      </c>
      <c r="B115" s="17" t="s">
        <v>63</v>
      </c>
      <c r="C115" s="51" t="s">
        <v>1349</v>
      </c>
      <c r="D115" s="20" t="s">
        <v>25</v>
      </c>
      <c r="E115" s="103">
        <v>18287050801</v>
      </c>
      <c r="F115" s="18"/>
      <c r="G115" s="78">
        <f>12+1</f>
        <v>13</v>
      </c>
      <c r="H115" s="19">
        <f>15+4</f>
        <v>19</v>
      </c>
      <c r="I115" s="57">
        <f t="shared" si="1"/>
        <v>32</v>
      </c>
      <c r="J115" s="108" t="s">
        <v>1390</v>
      </c>
      <c r="K115" s="18" t="s">
        <v>1480</v>
      </c>
      <c r="L115" s="18" t="s">
        <v>1486</v>
      </c>
      <c r="M115" s="18">
        <v>9957681364</v>
      </c>
      <c r="N115" s="18"/>
      <c r="O115" s="18"/>
      <c r="P115" s="115">
        <v>43579</v>
      </c>
      <c r="Q115" s="18"/>
      <c r="R115" s="18"/>
      <c r="S115" s="18"/>
      <c r="T115" s="18"/>
    </row>
    <row r="116" spans="1:20">
      <c r="A116" s="4">
        <v>112</v>
      </c>
      <c r="B116" s="17" t="s">
        <v>63</v>
      </c>
      <c r="C116" s="51" t="s">
        <v>1350</v>
      </c>
      <c r="D116" s="20" t="s">
        <v>25</v>
      </c>
      <c r="E116" s="103">
        <v>18287050803</v>
      </c>
      <c r="F116" s="18"/>
      <c r="G116" s="78">
        <f>7+3</f>
        <v>10</v>
      </c>
      <c r="H116" s="19">
        <f>7+2</f>
        <v>9</v>
      </c>
      <c r="I116" s="57">
        <f t="shared" si="1"/>
        <v>19</v>
      </c>
      <c r="J116" s="53">
        <v>94014859511</v>
      </c>
      <c r="K116" s="18" t="s">
        <v>901</v>
      </c>
      <c r="L116" s="18" t="s">
        <v>903</v>
      </c>
      <c r="M116" s="18">
        <v>81340997911</v>
      </c>
      <c r="N116" s="18"/>
      <c r="O116" s="18"/>
      <c r="P116" s="115">
        <v>43579</v>
      </c>
      <c r="Q116" s="18"/>
      <c r="R116" s="18"/>
      <c r="S116" s="18"/>
      <c r="T116" s="18"/>
    </row>
    <row r="117" spans="1:20">
      <c r="A117" s="4">
        <v>113</v>
      </c>
      <c r="B117" s="17" t="s">
        <v>63</v>
      </c>
      <c r="C117" s="51" t="s">
        <v>1351</v>
      </c>
      <c r="D117" s="20" t="s">
        <v>25</v>
      </c>
      <c r="E117" s="103">
        <v>18287050823</v>
      </c>
      <c r="F117" s="18"/>
      <c r="G117" s="51">
        <f>6+3</f>
        <v>9</v>
      </c>
      <c r="H117" s="19">
        <f>5+4</f>
        <v>9</v>
      </c>
      <c r="I117" s="57">
        <f t="shared" si="1"/>
        <v>18</v>
      </c>
      <c r="J117" s="108">
        <v>6000868392</v>
      </c>
      <c r="K117" s="18" t="s">
        <v>908</v>
      </c>
      <c r="L117" s="18" t="s">
        <v>909</v>
      </c>
      <c r="M117" s="18">
        <v>8474011339</v>
      </c>
      <c r="N117" s="18"/>
      <c r="O117" s="18"/>
      <c r="P117" s="115">
        <v>43579</v>
      </c>
      <c r="Q117" s="18"/>
      <c r="R117" s="18"/>
      <c r="S117" s="18"/>
      <c r="T117" s="18"/>
    </row>
    <row r="118" spans="1:20">
      <c r="A118" s="4">
        <v>114</v>
      </c>
      <c r="B118" s="17" t="s">
        <v>63</v>
      </c>
      <c r="C118" s="90" t="s">
        <v>1352</v>
      </c>
      <c r="D118" s="78" t="s">
        <v>23</v>
      </c>
      <c r="E118" s="90" t="s">
        <v>1310</v>
      </c>
      <c r="F118" s="18" t="s">
        <v>1417</v>
      </c>
      <c r="G118" s="78">
        <v>24</v>
      </c>
      <c r="H118" s="19">
        <v>26</v>
      </c>
      <c r="I118" s="57">
        <f t="shared" si="1"/>
        <v>50</v>
      </c>
      <c r="J118" s="78" t="s">
        <v>1391</v>
      </c>
      <c r="K118" s="18" t="s">
        <v>908</v>
      </c>
      <c r="L118" s="18" t="s">
        <v>909</v>
      </c>
      <c r="M118" s="18">
        <v>8474011339</v>
      </c>
      <c r="N118" s="18"/>
      <c r="O118" s="18"/>
      <c r="P118" s="98">
        <v>43580</v>
      </c>
      <c r="Q118" s="18"/>
      <c r="R118" s="18"/>
      <c r="S118" s="18"/>
      <c r="T118" s="18"/>
    </row>
    <row r="119" spans="1:20">
      <c r="A119" s="4">
        <v>115</v>
      </c>
      <c r="B119" s="17" t="s">
        <v>63</v>
      </c>
      <c r="C119" s="90" t="s">
        <v>1353</v>
      </c>
      <c r="D119" s="78" t="s">
        <v>23</v>
      </c>
      <c r="E119" s="90" t="s">
        <v>1311</v>
      </c>
      <c r="F119" s="18" t="s">
        <v>1417</v>
      </c>
      <c r="G119" s="78">
        <v>16</v>
      </c>
      <c r="H119" s="19">
        <v>19</v>
      </c>
      <c r="I119" s="57">
        <f t="shared" si="1"/>
        <v>35</v>
      </c>
      <c r="J119" s="78" t="s">
        <v>1392</v>
      </c>
      <c r="K119" s="18" t="s">
        <v>908</v>
      </c>
      <c r="L119" s="18" t="s">
        <v>909</v>
      </c>
      <c r="M119" s="18">
        <v>8474011339</v>
      </c>
      <c r="N119" s="18"/>
      <c r="O119" s="18"/>
      <c r="P119" s="98">
        <v>43580</v>
      </c>
      <c r="Q119" s="18"/>
      <c r="R119" s="18"/>
      <c r="S119" s="18"/>
      <c r="T119" s="18"/>
    </row>
    <row r="120" spans="1:20">
      <c r="A120" s="4">
        <v>116</v>
      </c>
      <c r="B120" s="17" t="s">
        <v>63</v>
      </c>
      <c r="C120" s="90" t="s">
        <v>1354</v>
      </c>
      <c r="D120" s="78" t="s">
        <v>23</v>
      </c>
      <c r="E120" s="90" t="s">
        <v>1312</v>
      </c>
      <c r="F120" s="18" t="s">
        <v>1417</v>
      </c>
      <c r="G120" s="78">
        <v>5</v>
      </c>
      <c r="H120" s="19">
        <v>6</v>
      </c>
      <c r="I120" s="57">
        <f t="shared" si="1"/>
        <v>11</v>
      </c>
      <c r="J120" s="78" t="s">
        <v>1393</v>
      </c>
      <c r="K120" s="18" t="s">
        <v>908</v>
      </c>
      <c r="L120" s="18" t="s">
        <v>909</v>
      </c>
      <c r="M120" s="18">
        <v>8474011339</v>
      </c>
      <c r="N120" s="18"/>
      <c r="O120" s="18"/>
      <c r="P120" s="98">
        <v>43580</v>
      </c>
      <c r="Q120" s="18"/>
      <c r="R120" s="18"/>
      <c r="S120" s="18"/>
      <c r="T120" s="18"/>
    </row>
    <row r="121" spans="1:20">
      <c r="A121" s="4">
        <v>117</v>
      </c>
      <c r="B121" s="17" t="s">
        <v>63</v>
      </c>
      <c r="C121" s="51" t="s">
        <v>1355</v>
      </c>
      <c r="D121" s="20" t="s">
        <v>25</v>
      </c>
      <c r="E121" s="103">
        <v>18287050816</v>
      </c>
      <c r="F121" s="18"/>
      <c r="G121" s="78">
        <f>4+3</f>
        <v>7</v>
      </c>
      <c r="H121" s="19">
        <f>4+4</f>
        <v>8</v>
      </c>
      <c r="I121" s="57">
        <f t="shared" si="1"/>
        <v>15</v>
      </c>
      <c r="J121" s="108">
        <v>6000816021</v>
      </c>
      <c r="K121" s="18" t="s">
        <v>1480</v>
      </c>
      <c r="L121" s="18" t="s">
        <v>1483</v>
      </c>
      <c r="M121" s="18">
        <v>9101482624</v>
      </c>
      <c r="N121" s="18"/>
      <c r="O121" s="18"/>
      <c r="P121" s="115">
        <v>43580</v>
      </c>
      <c r="Q121" s="18"/>
      <c r="R121" s="18"/>
      <c r="S121" s="18"/>
      <c r="T121" s="18"/>
    </row>
    <row r="122" spans="1:20" ht="33">
      <c r="A122" s="4">
        <v>118</v>
      </c>
      <c r="B122" s="17" t="s">
        <v>63</v>
      </c>
      <c r="C122" s="51" t="s">
        <v>1356</v>
      </c>
      <c r="D122" s="20" t="s">
        <v>25</v>
      </c>
      <c r="E122" s="103">
        <v>18287050819</v>
      </c>
      <c r="F122" s="18"/>
      <c r="G122" s="78">
        <f>12+5</f>
        <v>17</v>
      </c>
      <c r="H122" s="19">
        <f>13+7</f>
        <v>20</v>
      </c>
      <c r="I122" s="57">
        <f t="shared" si="1"/>
        <v>37</v>
      </c>
      <c r="J122" s="108" t="s">
        <v>1394</v>
      </c>
      <c r="K122" s="18" t="s">
        <v>908</v>
      </c>
      <c r="L122" s="18" t="s">
        <v>909</v>
      </c>
      <c r="M122" s="18">
        <v>8474011339</v>
      </c>
      <c r="N122" s="18"/>
      <c r="O122" s="18"/>
      <c r="P122" s="115">
        <v>43580</v>
      </c>
      <c r="Q122" s="18"/>
      <c r="R122" s="18"/>
      <c r="S122" s="18"/>
      <c r="T122" s="18"/>
    </row>
    <row r="123" spans="1:20">
      <c r="A123" s="4">
        <v>119</v>
      </c>
      <c r="B123" s="17" t="s">
        <v>63</v>
      </c>
      <c r="C123" s="90" t="s">
        <v>1357</v>
      </c>
      <c r="D123" s="78" t="s">
        <v>23</v>
      </c>
      <c r="E123" s="90" t="s">
        <v>1313</v>
      </c>
      <c r="F123" s="18" t="s">
        <v>1417</v>
      </c>
      <c r="G123" s="78">
        <v>5</v>
      </c>
      <c r="H123" s="19">
        <v>7</v>
      </c>
      <c r="I123" s="57">
        <f t="shared" si="1"/>
        <v>12</v>
      </c>
      <c r="J123" s="78" t="s">
        <v>1395</v>
      </c>
      <c r="K123" s="18" t="s">
        <v>910</v>
      </c>
      <c r="L123" s="18" t="s">
        <v>1487</v>
      </c>
      <c r="M123" s="18">
        <v>9854773596</v>
      </c>
      <c r="N123" s="18"/>
      <c r="O123" s="18"/>
      <c r="P123" s="98">
        <v>43581</v>
      </c>
      <c r="Q123" s="18"/>
      <c r="R123" s="18"/>
      <c r="S123" s="18"/>
      <c r="T123" s="18"/>
    </row>
    <row r="124" spans="1:20">
      <c r="A124" s="4">
        <v>120</v>
      </c>
      <c r="B124" s="17" t="s">
        <v>63</v>
      </c>
      <c r="C124" s="90" t="s">
        <v>1358</v>
      </c>
      <c r="D124" s="78" t="s">
        <v>23</v>
      </c>
      <c r="E124" s="90" t="s">
        <v>1314</v>
      </c>
      <c r="F124" s="18" t="s">
        <v>1417</v>
      </c>
      <c r="G124" s="78">
        <v>12</v>
      </c>
      <c r="H124" s="19">
        <v>19</v>
      </c>
      <c r="I124" s="57">
        <f t="shared" si="1"/>
        <v>31</v>
      </c>
      <c r="J124" s="78" t="s">
        <v>1396</v>
      </c>
      <c r="K124" s="18" t="s">
        <v>904</v>
      </c>
      <c r="L124" s="18" t="s">
        <v>905</v>
      </c>
      <c r="M124" s="18">
        <v>9954691472</v>
      </c>
      <c r="N124" s="18"/>
      <c r="O124" s="18"/>
      <c r="P124" s="98">
        <v>43581</v>
      </c>
      <c r="Q124" s="18"/>
      <c r="R124" s="18"/>
      <c r="S124" s="18"/>
      <c r="T124" s="18"/>
    </row>
    <row r="125" spans="1:20">
      <c r="A125" s="4">
        <v>121</v>
      </c>
      <c r="B125" s="17" t="s">
        <v>63</v>
      </c>
      <c r="C125" s="90" t="s">
        <v>1359</v>
      </c>
      <c r="D125" s="78" t="s">
        <v>23</v>
      </c>
      <c r="E125" s="90" t="s">
        <v>1315</v>
      </c>
      <c r="F125" s="18" t="s">
        <v>1417</v>
      </c>
      <c r="G125" s="78">
        <v>4</v>
      </c>
      <c r="H125" s="19">
        <v>7</v>
      </c>
      <c r="I125" s="57">
        <f t="shared" si="1"/>
        <v>11</v>
      </c>
      <c r="J125" s="78" t="s">
        <v>1397</v>
      </c>
      <c r="K125" s="18" t="s">
        <v>908</v>
      </c>
      <c r="L125" s="18" t="s">
        <v>909</v>
      </c>
      <c r="M125" s="18">
        <v>8474011339</v>
      </c>
      <c r="N125" s="18"/>
      <c r="O125" s="18"/>
      <c r="P125" s="98">
        <v>43581</v>
      </c>
      <c r="Q125" s="18"/>
      <c r="R125" s="18"/>
      <c r="S125" s="18"/>
      <c r="T125" s="18"/>
    </row>
    <row r="126" spans="1:20">
      <c r="A126" s="4">
        <v>122</v>
      </c>
      <c r="B126" s="17" t="s">
        <v>63</v>
      </c>
      <c r="C126" s="51" t="s">
        <v>1360</v>
      </c>
      <c r="D126" s="20" t="s">
        <v>25</v>
      </c>
      <c r="E126" s="103">
        <v>18287050825</v>
      </c>
      <c r="F126" s="18"/>
      <c r="G126" s="78">
        <f>15+5</f>
        <v>20</v>
      </c>
      <c r="H126" s="19">
        <f>13+5</f>
        <v>18</v>
      </c>
      <c r="I126" s="57">
        <f t="shared" si="1"/>
        <v>38</v>
      </c>
      <c r="J126" s="53">
        <v>9365452427</v>
      </c>
      <c r="K126" s="18" t="s">
        <v>910</v>
      </c>
      <c r="L126" s="18" t="s">
        <v>1487</v>
      </c>
      <c r="M126" s="18">
        <v>9854773596</v>
      </c>
      <c r="N126" s="18"/>
      <c r="O126" s="18"/>
      <c r="P126" s="115">
        <v>43581</v>
      </c>
      <c r="Q126" s="18"/>
      <c r="R126" s="18"/>
      <c r="S126" s="18"/>
      <c r="T126" s="18"/>
    </row>
    <row r="127" spans="1:20">
      <c r="A127" s="4">
        <v>123</v>
      </c>
      <c r="B127" s="17" t="s">
        <v>63</v>
      </c>
      <c r="C127" s="90" t="s">
        <v>1361</v>
      </c>
      <c r="D127" s="78" t="s">
        <v>23</v>
      </c>
      <c r="E127" s="90" t="s">
        <v>1316</v>
      </c>
      <c r="F127" s="18" t="s">
        <v>1417</v>
      </c>
      <c r="G127" s="78">
        <v>15</v>
      </c>
      <c r="H127" s="19">
        <v>14</v>
      </c>
      <c r="I127" s="57">
        <f t="shared" si="1"/>
        <v>29</v>
      </c>
      <c r="J127" s="78" t="s">
        <v>1398</v>
      </c>
      <c r="K127" s="18" t="s">
        <v>904</v>
      </c>
      <c r="L127" s="18" t="s">
        <v>905</v>
      </c>
      <c r="M127" s="18">
        <v>9954691472</v>
      </c>
      <c r="N127" s="18"/>
      <c r="O127" s="18"/>
      <c r="P127" s="98">
        <v>43582</v>
      </c>
      <c r="Q127" s="18"/>
      <c r="R127" s="18"/>
      <c r="S127" s="18"/>
      <c r="T127" s="18"/>
    </row>
    <row r="128" spans="1:20">
      <c r="A128" s="4">
        <v>124</v>
      </c>
      <c r="B128" s="17" t="s">
        <v>63</v>
      </c>
      <c r="C128" s="90" t="s">
        <v>1361</v>
      </c>
      <c r="D128" s="78" t="s">
        <v>23</v>
      </c>
      <c r="E128" s="90" t="s">
        <v>1317</v>
      </c>
      <c r="F128" s="18" t="s">
        <v>1417</v>
      </c>
      <c r="G128" s="78">
        <v>6</v>
      </c>
      <c r="H128" s="19">
        <v>8</v>
      </c>
      <c r="I128" s="57">
        <f t="shared" si="1"/>
        <v>14</v>
      </c>
      <c r="J128" s="78" t="s">
        <v>1399</v>
      </c>
      <c r="K128" s="18" t="s">
        <v>904</v>
      </c>
      <c r="L128" s="18" t="s">
        <v>905</v>
      </c>
      <c r="M128" s="18">
        <v>9954691472</v>
      </c>
      <c r="N128" s="18"/>
      <c r="O128" s="18"/>
      <c r="P128" s="98">
        <v>39930</v>
      </c>
      <c r="Q128" s="18"/>
      <c r="R128" s="18"/>
      <c r="S128" s="18"/>
      <c r="T128" s="18"/>
    </row>
    <row r="129" spans="1:20" ht="33">
      <c r="A129" s="4">
        <v>125</v>
      </c>
      <c r="B129" s="17" t="s">
        <v>63</v>
      </c>
      <c r="C129" s="51" t="s">
        <v>1362</v>
      </c>
      <c r="D129" s="20" t="s">
        <v>25</v>
      </c>
      <c r="E129" s="103">
        <v>18287050826</v>
      </c>
      <c r="F129" s="18"/>
      <c r="G129" s="78">
        <f>3+3</f>
        <v>6</v>
      </c>
      <c r="H129" s="19">
        <f>6+7</f>
        <v>13</v>
      </c>
      <c r="I129" s="57">
        <f t="shared" si="1"/>
        <v>19</v>
      </c>
      <c r="J129" s="53" t="s">
        <v>1400</v>
      </c>
      <c r="K129" s="18" t="s">
        <v>910</v>
      </c>
      <c r="L129" s="18" t="s">
        <v>1487</v>
      </c>
      <c r="M129" s="18">
        <v>9854773596</v>
      </c>
      <c r="N129" s="18"/>
      <c r="O129" s="18"/>
      <c r="P129" s="115">
        <v>43582</v>
      </c>
      <c r="Q129" s="18"/>
      <c r="R129" s="18"/>
      <c r="S129" s="18"/>
      <c r="T129" s="18"/>
    </row>
    <row r="130" spans="1:20" ht="33">
      <c r="A130" s="4">
        <v>126</v>
      </c>
      <c r="B130" s="17" t="s">
        <v>63</v>
      </c>
      <c r="C130" s="51" t="s">
        <v>1363</v>
      </c>
      <c r="D130" s="20" t="s">
        <v>25</v>
      </c>
      <c r="E130" s="103">
        <v>18287050827</v>
      </c>
      <c r="F130" s="18"/>
      <c r="G130" s="78">
        <f>7+2</f>
        <v>9</v>
      </c>
      <c r="H130" s="19">
        <f>6+3</f>
        <v>9</v>
      </c>
      <c r="I130" s="57">
        <f t="shared" si="1"/>
        <v>18</v>
      </c>
      <c r="J130" s="108" t="s">
        <v>1401</v>
      </c>
      <c r="K130" s="18" t="s">
        <v>910</v>
      </c>
      <c r="L130" s="18" t="s">
        <v>1487</v>
      </c>
      <c r="M130" s="18">
        <v>9854773596</v>
      </c>
      <c r="N130" s="18"/>
      <c r="O130" s="18"/>
      <c r="P130" s="115">
        <v>43582</v>
      </c>
      <c r="Q130" s="18"/>
      <c r="R130" s="18"/>
      <c r="S130" s="18"/>
      <c r="T130" s="18"/>
    </row>
    <row r="131" spans="1:20">
      <c r="A131" s="4">
        <v>127</v>
      </c>
      <c r="B131" s="17" t="s">
        <v>63</v>
      </c>
      <c r="C131" s="51"/>
      <c r="D131" s="20"/>
      <c r="E131" s="103"/>
      <c r="F131" s="18"/>
      <c r="G131" s="53"/>
      <c r="H131" s="19"/>
      <c r="I131" s="57">
        <f t="shared" si="1"/>
        <v>0</v>
      </c>
      <c r="J131" s="108"/>
      <c r="K131" s="18"/>
      <c r="L131" s="18"/>
      <c r="M131" s="18"/>
      <c r="N131" s="18"/>
      <c r="O131" s="18"/>
      <c r="P131" s="115">
        <v>43583</v>
      </c>
      <c r="Q131" s="18"/>
      <c r="R131" s="18"/>
      <c r="S131" s="18"/>
      <c r="T131" s="18"/>
    </row>
    <row r="132" spans="1:20">
      <c r="A132" s="4">
        <v>128</v>
      </c>
      <c r="B132" s="17" t="s">
        <v>63</v>
      </c>
      <c r="C132" s="90" t="s">
        <v>1364</v>
      </c>
      <c r="D132" s="78" t="s">
        <v>23</v>
      </c>
      <c r="E132" s="90" t="s">
        <v>1318</v>
      </c>
      <c r="F132" s="18" t="s">
        <v>1417</v>
      </c>
      <c r="G132" s="78">
        <v>13</v>
      </c>
      <c r="H132" s="19">
        <v>19</v>
      </c>
      <c r="I132" s="57">
        <f t="shared" si="1"/>
        <v>32</v>
      </c>
      <c r="J132" s="78" t="s">
        <v>1402</v>
      </c>
      <c r="K132" s="18" t="s">
        <v>908</v>
      </c>
      <c r="L132" s="18" t="s">
        <v>909</v>
      </c>
      <c r="M132" s="18">
        <v>8474011339</v>
      </c>
      <c r="N132" s="18"/>
      <c r="O132" s="18"/>
      <c r="P132" s="98">
        <v>43584</v>
      </c>
      <c r="Q132" s="18"/>
      <c r="R132" s="18"/>
      <c r="S132" s="18"/>
      <c r="T132" s="18"/>
    </row>
    <row r="133" spans="1:20">
      <c r="A133" s="4">
        <v>129</v>
      </c>
      <c r="B133" s="17" t="s">
        <v>63</v>
      </c>
      <c r="C133" s="90" t="s">
        <v>1365</v>
      </c>
      <c r="D133" s="78" t="s">
        <v>23</v>
      </c>
      <c r="E133" s="90" t="s">
        <v>1319</v>
      </c>
      <c r="F133" s="18" t="s">
        <v>1417</v>
      </c>
      <c r="G133" s="78">
        <v>15</v>
      </c>
      <c r="H133" s="19">
        <v>24</v>
      </c>
      <c r="I133" s="57">
        <f t="shared" si="1"/>
        <v>39</v>
      </c>
      <c r="J133" s="78" t="s">
        <v>1403</v>
      </c>
      <c r="K133" s="18" t="s">
        <v>908</v>
      </c>
      <c r="L133" s="18" t="s">
        <v>909</v>
      </c>
      <c r="M133" s="18">
        <v>8474011339</v>
      </c>
      <c r="N133" s="18"/>
      <c r="O133" s="18"/>
      <c r="P133" s="98">
        <v>43584</v>
      </c>
      <c r="Q133" s="18"/>
      <c r="R133" s="18"/>
      <c r="S133" s="18"/>
      <c r="T133" s="18"/>
    </row>
    <row r="134" spans="1:20">
      <c r="A134" s="4">
        <v>130</v>
      </c>
      <c r="B134" s="17" t="s">
        <v>63</v>
      </c>
      <c r="C134" s="51" t="s">
        <v>1366</v>
      </c>
      <c r="D134" s="20" t="s">
        <v>25</v>
      </c>
      <c r="E134" s="103">
        <v>18287050821</v>
      </c>
      <c r="F134" s="18"/>
      <c r="G134" s="78">
        <f>9+4</f>
        <v>13</v>
      </c>
      <c r="H134" s="19">
        <f>14+6</f>
        <v>20</v>
      </c>
      <c r="I134" s="57">
        <f t="shared" ref="I134:I164" si="2">SUM(G134:H134)</f>
        <v>33</v>
      </c>
      <c r="J134" s="108">
        <v>8473903911</v>
      </c>
      <c r="K134" s="18" t="s">
        <v>908</v>
      </c>
      <c r="L134" s="18" t="s">
        <v>909</v>
      </c>
      <c r="M134" s="18">
        <v>8474011339</v>
      </c>
      <c r="N134" s="18"/>
      <c r="O134" s="18"/>
      <c r="P134" s="115">
        <v>43584</v>
      </c>
      <c r="Q134" s="18"/>
      <c r="R134" s="18"/>
      <c r="S134" s="18"/>
      <c r="T134" s="18"/>
    </row>
    <row r="135" spans="1:20" ht="33">
      <c r="A135" s="4">
        <v>131</v>
      </c>
      <c r="B135" s="17" t="s">
        <v>63</v>
      </c>
      <c r="C135" s="51" t="s">
        <v>1263</v>
      </c>
      <c r="D135" s="20" t="s">
        <v>25</v>
      </c>
      <c r="E135" s="103">
        <v>18287050822</v>
      </c>
      <c r="F135" s="18"/>
      <c r="G135" s="78">
        <f>12+5</f>
        <v>17</v>
      </c>
      <c r="H135" s="19">
        <f>14+3</f>
        <v>17</v>
      </c>
      <c r="I135" s="57">
        <f t="shared" si="2"/>
        <v>34</v>
      </c>
      <c r="J135" s="108" t="s">
        <v>1404</v>
      </c>
      <c r="K135" s="18" t="s">
        <v>908</v>
      </c>
      <c r="L135" s="18" t="s">
        <v>909</v>
      </c>
      <c r="M135" s="18">
        <v>8474011339</v>
      </c>
      <c r="N135" s="18"/>
      <c r="O135" s="18"/>
      <c r="P135" s="115">
        <v>43584</v>
      </c>
      <c r="Q135" s="18"/>
      <c r="R135" s="18"/>
      <c r="S135" s="18"/>
      <c r="T135" s="18"/>
    </row>
    <row r="136" spans="1:20">
      <c r="A136" s="4">
        <v>132</v>
      </c>
      <c r="B136" s="17" t="s">
        <v>63</v>
      </c>
      <c r="C136" s="90" t="s">
        <v>1367</v>
      </c>
      <c r="D136" s="78" t="s">
        <v>23</v>
      </c>
      <c r="E136" s="90" t="s">
        <v>1320</v>
      </c>
      <c r="F136" s="18" t="s">
        <v>1417</v>
      </c>
      <c r="G136" s="78">
        <v>20</v>
      </c>
      <c r="H136" s="19">
        <v>29</v>
      </c>
      <c r="I136" s="57">
        <f t="shared" si="2"/>
        <v>49</v>
      </c>
      <c r="J136" s="78" t="s">
        <v>1405</v>
      </c>
      <c r="K136" s="18" t="s">
        <v>904</v>
      </c>
      <c r="L136" s="18" t="s">
        <v>905</v>
      </c>
      <c r="M136" s="18">
        <v>9954691472</v>
      </c>
      <c r="N136" s="18"/>
      <c r="O136" s="18"/>
      <c r="P136" s="98">
        <v>43585</v>
      </c>
      <c r="Q136" s="18"/>
      <c r="R136" s="18"/>
      <c r="S136" s="18"/>
      <c r="T136" s="18"/>
    </row>
    <row r="137" spans="1:20">
      <c r="A137" s="4">
        <v>133</v>
      </c>
      <c r="B137" s="17" t="s">
        <v>63</v>
      </c>
      <c r="C137" s="90" t="s">
        <v>1368</v>
      </c>
      <c r="D137" s="78" t="s">
        <v>23</v>
      </c>
      <c r="E137" s="90" t="s">
        <v>1321</v>
      </c>
      <c r="F137" s="18" t="s">
        <v>1417</v>
      </c>
      <c r="G137" s="78">
        <v>15</v>
      </c>
      <c r="H137" s="19">
        <v>18</v>
      </c>
      <c r="I137" s="57">
        <f t="shared" si="2"/>
        <v>33</v>
      </c>
      <c r="J137" s="78" t="s">
        <v>1406</v>
      </c>
      <c r="K137" s="18" t="s">
        <v>904</v>
      </c>
      <c r="L137" s="18" t="s">
        <v>905</v>
      </c>
      <c r="M137" s="18">
        <v>9954691472</v>
      </c>
      <c r="N137" s="18"/>
      <c r="O137" s="18"/>
      <c r="P137" s="98">
        <v>43585</v>
      </c>
      <c r="Q137" s="18"/>
      <c r="R137" s="18"/>
      <c r="S137" s="18"/>
      <c r="T137" s="18"/>
    </row>
    <row r="138" spans="1:20">
      <c r="A138" s="4">
        <v>134</v>
      </c>
      <c r="B138" s="17" t="s">
        <v>63</v>
      </c>
      <c r="C138" s="90" t="s">
        <v>1369</v>
      </c>
      <c r="D138" s="78" t="s">
        <v>23</v>
      </c>
      <c r="E138" s="90" t="s">
        <v>1322</v>
      </c>
      <c r="F138" s="18" t="s">
        <v>1417</v>
      </c>
      <c r="G138" s="78">
        <v>7</v>
      </c>
      <c r="H138" s="19">
        <v>10</v>
      </c>
      <c r="I138" s="57">
        <f t="shared" si="2"/>
        <v>17</v>
      </c>
      <c r="J138" s="78" t="s">
        <v>1407</v>
      </c>
      <c r="K138" s="18" t="s">
        <v>904</v>
      </c>
      <c r="L138" s="18" t="s">
        <v>905</v>
      </c>
      <c r="M138" s="18">
        <v>9954691472</v>
      </c>
      <c r="N138" s="18"/>
      <c r="O138" s="18"/>
      <c r="P138" s="98">
        <v>43585</v>
      </c>
      <c r="Q138" s="18"/>
      <c r="R138" s="18"/>
      <c r="S138" s="18"/>
      <c r="T138" s="18"/>
    </row>
    <row r="139" spans="1:20">
      <c r="A139" s="4">
        <v>135</v>
      </c>
      <c r="B139" s="17" t="s">
        <v>63</v>
      </c>
      <c r="C139" s="51" t="s">
        <v>1370</v>
      </c>
      <c r="D139" s="20" t="s">
        <v>25</v>
      </c>
      <c r="E139" s="103">
        <v>18287050830</v>
      </c>
      <c r="F139" s="18"/>
      <c r="G139" s="78">
        <f>9+5</f>
        <v>14</v>
      </c>
      <c r="H139" s="19">
        <f>10+5</f>
        <v>15</v>
      </c>
      <c r="I139" s="57">
        <f t="shared" si="2"/>
        <v>29</v>
      </c>
      <c r="J139" s="108">
        <v>8133947660</v>
      </c>
      <c r="K139" s="18" t="s">
        <v>904</v>
      </c>
      <c r="L139" s="18" t="s">
        <v>905</v>
      </c>
      <c r="M139" s="18">
        <v>9954691472</v>
      </c>
      <c r="N139" s="18"/>
      <c r="O139" s="18"/>
      <c r="P139" s="115">
        <v>43585</v>
      </c>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122</v>
      </c>
      <c r="D165" s="3"/>
      <c r="E165" s="13"/>
      <c r="F165" s="3"/>
      <c r="G165" s="59">
        <f>SUM(G5:G164)</f>
        <v>3146</v>
      </c>
      <c r="H165" s="59">
        <f>SUM(H5:H164)</f>
        <v>2905</v>
      </c>
      <c r="I165" s="59">
        <f>SUM(I5:I164)</f>
        <v>6051</v>
      </c>
      <c r="J165" s="3"/>
      <c r="K165" s="7"/>
      <c r="L165" s="21"/>
      <c r="M165" s="21"/>
      <c r="N165" s="7"/>
      <c r="O165" s="7"/>
      <c r="P165" s="14"/>
      <c r="Q165" s="3"/>
      <c r="R165" s="3"/>
      <c r="S165" s="3"/>
      <c r="T165" s="12"/>
    </row>
    <row r="166" spans="1:20">
      <c r="A166" s="44" t="s">
        <v>62</v>
      </c>
      <c r="B166" s="10">
        <f>COUNTIF(B$5:B$164,"Team 1")</f>
        <v>65</v>
      </c>
      <c r="C166" s="44" t="s">
        <v>25</v>
      </c>
      <c r="D166" s="10">
        <f>COUNTIF(D5:D164,"Anganwadi")</f>
        <v>60</v>
      </c>
    </row>
    <row r="167" spans="1:20">
      <c r="A167" s="44" t="s">
        <v>63</v>
      </c>
      <c r="B167" s="10">
        <f>COUNTIF(B$6:B$164,"Team 2")</f>
        <v>69</v>
      </c>
      <c r="C167" s="44" t="s">
        <v>23</v>
      </c>
      <c r="D167" s="10">
        <f>COUNTIF(D5:D164,"School")</f>
        <v>53</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N126" sqref="N126:O13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84" t="s">
        <v>70</v>
      </c>
      <c r="B1" s="184"/>
      <c r="C1" s="184"/>
      <c r="D1" s="56"/>
      <c r="E1" s="56"/>
      <c r="F1" s="56"/>
      <c r="G1" s="56"/>
      <c r="H1" s="56"/>
      <c r="I1" s="56"/>
      <c r="J1" s="56"/>
      <c r="K1" s="56"/>
      <c r="L1" s="56"/>
      <c r="M1" s="185"/>
      <c r="N1" s="185"/>
      <c r="O1" s="185"/>
      <c r="P1" s="185"/>
      <c r="Q1" s="185"/>
      <c r="R1" s="185"/>
      <c r="S1" s="185"/>
      <c r="T1" s="185"/>
    </row>
    <row r="2" spans="1:20">
      <c r="A2" s="180" t="s">
        <v>59</v>
      </c>
      <c r="B2" s="181"/>
      <c r="C2" s="181"/>
      <c r="D2" s="25">
        <v>43586</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7" t="s">
        <v>62</v>
      </c>
      <c r="C5" s="77"/>
      <c r="D5" s="20"/>
      <c r="E5" s="71"/>
      <c r="F5" s="48"/>
      <c r="G5" s="79"/>
      <c r="H5" s="19"/>
      <c r="I5" s="60">
        <f>SUM(G5:H5)</f>
        <v>0</v>
      </c>
      <c r="J5" s="79"/>
      <c r="K5" s="48"/>
      <c r="L5" s="48"/>
      <c r="M5" s="48"/>
      <c r="N5" s="48"/>
      <c r="O5" s="48"/>
      <c r="P5" s="84">
        <v>43586</v>
      </c>
      <c r="Q5" s="48" t="s">
        <v>158</v>
      </c>
      <c r="R5" s="48"/>
      <c r="S5" s="18"/>
      <c r="T5" s="48"/>
    </row>
    <row r="6" spans="1:20">
      <c r="A6" s="4">
        <v>2</v>
      </c>
      <c r="B6" s="17" t="s">
        <v>62</v>
      </c>
      <c r="C6" s="66" t="s">
        <v>86</v>
      </c>
      <c r="D6" s="48" t="s">
        <v>25</v>
      </c>
      <c r="E6" s="72">
        <v>18287050632</v>
      </c>
      <c r="F6" s="48"/>
      <c r="G6" s="78">
        <v>13</v>
      </c>
      <c r="H6" s="19">
        <v>9</v>
      </c>
      <c r="I6" s="60">
        <f t="shared" ref="I6:I69" si="0">SUM(G6:H6)</f>
        <v>22</v>
      </c>
      <c r="J6" s="80">
        <v>9613733791</v>
      </c>
      <c r="K6" s="48" t="s">
        <v>906</v>
      </c>
      <c r="L6" s="48" t="s">
        <v>1408</v>
      </c>
      <c r="M6" s="48">
        <v>9101482624</v>
      </c>
      <c r="N6" s="48" t="s">
        <v>310</v>
      </c>
      <c r="O6" s="48"/>
      <c r="P6" s="85">
        <v>43587</v>
      </c>
      <c r="Q6" s="48" t="s">
        <v>159</v>
      </c>
      <c r="R6" s="48"/>
      <c r="S6" s="18" t="s">
        <v>165</v>
      </c>
      <c r="T6" s="48"/>
    </row>
    <row r="7" spans="1:20">
      <c r="A7" s="4">
        <v>3</v>
      </c>
      <c r="B7" s="17" t="s">
        <v>62</v>
      </c>
      <c r="C7" s="66" t="s">
        <v>87</v>
      </c>
      <c r="D7" s="78" t="s">
        <v>25</v>
      </c>
      <c r="E7" s="72">
        <v>18287050633</v>
      </c>
      <c r="F7" s="48"/>
      <c r="G7" s="78">
        <v>17</v>
      </c>
      <c r="H7" s="19">
        <v>19</v>
      </c>
      <c r="I7" s="60">
        <f t="shared" si="0"/>
        <v>36</v>
      </c>
      <c r="J7" s="80">
        <v>6900786384</v>
      </c>
      <c r="K7" s="48" t="s">
        <v>906</v>
      </c>
      <c r="L7" s="48" t="s">
        <v>1409</v>
      </c>
      <c r="M7" s="48"/>
      <c r="N7" s="48" t="s">
        <v>1410</v>
      </c>
      <c r="O7" s="48"/>
      <c r="P7" s="85">
        <v>43587</v>
      </c>
      <c r="Q7" s="48" t="s">
        <v>159</v>
      </c>
      <c r="R7" s="48"/>
      <c r="S7" s="18" t="s">
        <v>165</v>
      </c>
      <c r="T7" s="48"/>
    </row>
    <row r="8" spans="1:20">
      <c r="A8" s="4">
        <v>4</v>
      </c>
      <c r="B8" s="17" t="s">
        <v>62</v>
      </c>
      <c r="C8" s="66" t="s">
        <v>88</v>
      </c>
      <c r="D8" s="78" t="s">
        <v>25</v>
      </c>
      <c r="E8" s="72">
        <v>18287050634</v>
      </c>
      <c r="F8" s="48"/>
      <c r="G8" s="78">
        <v>13</v>
      </c>
      <c r="H8" s="19">
        <v>10</v>
      </c>
      <c r="I8" s="60">
        <f t="shared" si="0"/>
        <v>23</v>
      </c>
      <c r="J8" s="80">
        <v>6900389463</v>
      </c>
      <c r="K8" s="48" t="s">
        <v>906</v>
      </c>
      <c r="L8" s="48" t="s">
        <v>1408</v>
      </c>
      <c r="M8" s="48">
        <v>9101482624</v>
      </c>
      <c r="N8" s="48" t="s">
        <v>310</v>
      </c>
      <c r="O8" s="48"/>
      <c r="P8" s="85">
        <v>43587</v>
      </c>
      <c r="Q8" s="48" t="s">
        <v>159</v>
      </c>
      <c r="R8" s="48"/>
      <c r="S8" s="18" t="s">
        <v>165</v>
      </c>
      <c r="T8" s="48"/>
    </row>
    <row r="9" spans="1:20">
      <c r="A9" s="4">
        <v>5</v>
      </c>
      <c r="B9" s="17" t="s">
        <v>62</v>
      </c>
      <c r="C9" s="67" t="s">
        <v>89</v>
      </c>
      <c r="D9" s="48" t="s">
        <v>23</v>
      </c>
      <c r="E9" s="73" t="s">
        <v>118</v>
      </c>
      <c r="F9" s="48"/>
      <c r="G9" s="78">
        <v>159</v>
      </c>
      <c r="H9" s="19">
        <v>173</v>
      </c>
      <c r="I9" s="60">
        <f t="shared" si="0"/>
        <v>332</v>
      </c>
      <c r="J9" s="78" t="s">
        <v>137</v>
      </c>
      <c r="K9" s="48" t="s">
        <v>897</v>
      </c>
      <c r="L9" s="48" t="s">
        <v>898</v>
      </c>
      <c r="M9" s="48">
        <v>7578821732</v>
      </c>
      <c r="N9" s="51" t="s">
        <v>1505</v>
      </c>
      <c r="O9" s="51">
        <v>8724970291</v>
      </c>
      <c r="P9" s="86">
        <v>43588</v>
      </c>
      <c r="Q9" s="48" t="s">
        <v>160</v>
      </c>
      <c r="R9" s="48"/>
      <c r="S9" s="18" t="s">
        <v>165</v>
      </c>
      <c r="T9" s="48"/>
    </row>
    <row r="10" spans="1:20">
      <c r="A10" s="4">
        <v>6</v>
      </c>
      <c r="B10" s="17" t="s">
        <v>62</v>
      </c>
      <c r="C10" s="67" t="s">
        <v>89</v>
      </c>
      <c r="D10" s="78"/>
      <c r="E10" s="73"/>
      <c r="F10" s="48"/>
      <c r="G10" s="78"/>
      <c r="H10" s="19"/>
      <c r="I10" s="60">
        <f t="shared" si="0"/>
        <v>0</v>
      </c>
      <c r="J10" s="78"/>
      <c r="K10" s="48" t="s">
        <v>897</v>
      </c>
      <c r="L10" s="48" t="s">
        <v>898</v>
      </c>
      <c r="M10" s="48">
        <v>7578821732</v>
      </c>
      <c r="N10" s="51" t="s">
        <v>1505</v>
      </c>
      <c r="O10" s="51">
        <v>8724970291</v>
      </c>
      <c r="P10" s="86">
        <v>43589</v>
      </c>
      <c r="Q10" s="48" t="s">
        <v>161</v>
      </c>
      <c r="R10" s="48"/>
      <c r="S10" s="18" t="s">
        <v>165</v>
      </c>
      <c r="T10" s="48"/>
    </row>
    <row r="11" spans="1:20" ht="33">
      <c r="A11" s="4">
        <v>7</v>
      </c>
      <c r="B11" s="17" t="s">
        <v>62</v>
      </c>
      <c r="C11" s="66" t="s">
        <v>90</v>
      </c>
      <c r="D11" s="78" t="s">
        <v>25</v>
      </c>
      <c r="E11" s="74">
        <v>18287050902</v>
      </c>
      <c r="F11" s="48"/>
      <c r="G11" s="78">
        <v>17</v>
      </c>
      <c r="H11" s="19">
        <v>17</v>
      </c>
      <c r="I11" s="60">
        <f t="shared" si="0"/>
        <v>34</v>
      </c>
      <c r="J11" s="80" t="s">
        <v>1411</v>
      </c>
      <c r="K11" s="48" t="s">
        <v>897</v>
      </c>
      <c r="L11" s="48" t="s">
        <v>898</v>
      </c>
      <c r="M11" s="48">
        <v>7578821732</v>
      </c>
      <c r="N11" s="51" t="s">
        <v>1506</v>
      </c>
      <c r="O11" s="51">
        <v>9854778375</v>
      </c>
      <c r="P11" s="85">
        <v>43589</v>
      </c>
      <c r="Q11" s="48" t="s">
        <v>161</v>
      </c>
      <c r="R11" s="48"/>
      <c r="S11" s="18" t="s">
        <v>165</v>
      </c>
      <c r="T11" s="48"/>
    </row>
    <row r="12" spans="1:20" ht="33">
      <c r="A12" s="4">
        <v>8</v>
      </c>
      <c r="B12" s="17" t="s">
        <v>62</v>
      </c>
      <c r="C12" s="66" t="s">
        <v>91</v>
      </c>
      <c r="D12" s="78" t="s">
        <v>25</v>
      </c>
      <c r="E12" s="74">
        <v>18287050914</v>
      </c>
      <c r="F12" s="48"/>
      <c r="G12" s="78">
        <v>22</v>
      </c>
      <c r="H12" s="19">
        <v>18</v>
      </c>
      <c r="I12" s="60">
        <f t="shared" si="0"/>
        <v>40</v>
      </c>
      <c r="J12" s="80" t="s">
        <v>1412</v>
      </c>
      <c r="K12" s="48" t="s">
        <v>311</v>
      </c>
      <c r="L12" s="48" t="s">
        <v>902</v>
      </c>
      <c r="M12" s="48">
        <v>9954958987</v>
      </c>
      <c r="N12" s="51" t="s">
        <v>1507</v>
      </c>
      <c r="O12" s="51">
        <v>7578823465</v>
      </c>
      <c r="P12" s="85">
        <v>43589</v>
      </c>
      <c r="Q12" s="48" t="s">
        <v>161</v>
      </c>
      <c r="R12" s="48"/>
      <c r="S12" s="18" t="s">
        <v>165</v>
      </c>
      <c r="T12" s="48"/>
    </row>
    <row r="13" spans="1:20">
      <c r="A13" s="4">
        <v>9</v>
      </c>
      <c r="B13" s="17" t="s">
        <v>62</v>
      </c>
      <c r="C13" s="68"/>
      <c r="D13" s="78"/>
      <c r="E13" s="75"/>
      <c r="F13" s="48"/>
      <c r="G13" s="89"/>
      <c r="H13" s="19"/>
      <c r="I13" s="60">
        <f t="shared" si="0"/>
        <v>0</v>
      </c>
      <c r="J13" s="81"/>
      <c r="K13" s="48"/>
      <c r="L13" s="48"/>
      <c r="M13" s="48"/>
      <c r="N13" s="48"/>
      <c r="O13" s="48"/>
      <c r="P13" s="84">
        <v>43590</v>
      </c>
      <c r="Q13" s="48" t="s">
        <v>162</v>
      </c>
      <c r="R13" s="48"/>
      <c r="S13" s="18"/>
      <c r="T13" s="48"/>
    </row>
    <row r="14" spans="1:20">
      <c r="A14" s="4">
        <v>10</v>
      </c>
      <c r="B14" s="17" t="s">
        <v>62</v>
      </c>
      <c r="C14" s="67" t="s">
        <v>92</v>
      </c>
      <c r="D14" s="78" t="s">
        <v>23</v>
      </c>
      <c r="E14" s="73" t="s">
        <v>119</v>
      </c>
      <c r="F14" s="48" t="s">
        <v>1489</v>
      </c>
      <c r="G14" s="78">
        <v>517</v>
      </c>
      <c r="H14" s="19">
        <v>561</v>
      </c>
      <c r="I14" s="60">
        <f t="shared" si="0"/>
        <v>1078</v>
      </c>
      <c r="J14" s="78" t="s">
        <v>138</v>
      </c>
      <c r="K14" s="48" t="s">
        <v>311</v>
      </c>
      <c r="L14" s="48" t="s">
        <v>902</v>
      </c>
      <c r="M14" s="48">
        <v>9954958987</v>
      </c>
      <c r="N14" s="51" t="s">
        <v>1508</v>
      </c>
      <c r="O14" s="51">
        <v>7576951700</v>
      </c>
      <c r="P14" s="86">
        <v>43591</v>
      </c>
      <c r="Q14" s="48" t="s">
        <v>163</v>
      </c>
      <c r="R14" s="48"/>
      <c r="S14" s="18" t="s">
        <v>165</v>
      </c>
      <c r="T14" s="48"/>
    </row>
    <row r="15" spans="1:20">
      <c r="A15" s="4">
        <v>11</v>
      </c>
      <c r="B15" s="17" t="s">
        <v>62</v>
      </c>
      <c r="C15" s="67" t="s">
        <v>92</v>
      </c>
      <c r="D15" s="78"/>
      <c r="E15" s="73"/>
      <c r="F15" s="48"/>
      <c r="G15" s="78"/>
      <c r="H15" s="19"/>
      <c r="I15" s="60">
        <f t="shared" si="0"/>
        <v>0</v>
      </c>
      <c r="J15" s="78"/>
      <c r="K15" s="48" t="s">
        <v>311</v>
      </c>
      <c r="L15" s="48" t="s">
        <v>902</v>
      </c>
      <c r="M15" s="48">
        <v>9954958987</v>
      </c>
      <c r="N15" s="48"/>
      <c r="O15" s="48"/>
      <c r="P15" s="86">
        <v>43592</v>
      </c>
      <c r="Q15" s="48" t="s">
        <v>164</v>
      </c>
      <c r="R15" s="48"/>
      <c r="S15" s="18" t="s">
        <v>165</v>
      </c>
      <c r="T15" s="48"/>
    </row>
    <row r="16" spans="1:20">
      <c r="A16" s="4">
        <v>12</v>
      </c>
      <c r="B16" s="17" t="s">
        <v>62</v>
      </c>
      <c r="C16" s="67" t="s">
        <v>92</v>
      </c>
      <c r="D16" s="78"/>
      <c r="E16" s="73"/>
      <c r="F16" s="58"/>
      <c r="G16" s="78"/>
      <c r="H16" s="17"/>
      <c r="I16" s="60">
        <f t="shared" si="0"/>
        <v>0</v>
      </c>
      <c r="J16" s="78"/>
      <c r="K16" s="48" t="s">
        <v>311</v>
      </c>
      <c r="L16" s="48" t="s">
        <v>902</v>
      </c>
      <c r="M16" s="48">
        <v>9954958987</v>
      </c>
      <c r="N16" s="58"/>
      <c r="O16" s="58"/>
      <c r="P16" s="86">
        <v>43593</v>
      </c>
      <c r="Q16" s="48" t="s">
        <v>158</v>
      </c>
      <c r="R16" s="48"/>
      <c r="S16" s="18" t="s">
        <v>165</v>
      </c>
      <c r="T16" s="48"/>
    </row>
    <row r="17" spans="1:20">
      <c r="A17" s="4">
        <v>13</v>
      </c>
      <c r="B17" s="17" t="s">
        <v>62</v>
      </c>
      <c r="C17" s="67" t="s">
        <v>92</v>
      </c>
      <c r="D17" s="78"/>
      <c r="E17" s="73"/>
      <c r="F17" s="48"/>
      <c r="G17" s="78"/>
      <c r="H17" s="19"/>
      <c r="I17" s="60">
        <f t="shared" si="0"/>
        <v>0</v>
      </c>
      <c r="J17" s="78"/>
      <c r="K17" s="48" t="s">
        <v>311</v>
      </c>
      <c r="L17" s="48" t="s">
        <v>902</v>
      </c>
      <c r="M17" s="48">
        <v>9954958987</v>
      </c>
      <c r="N17" s="48"/>
      <c r="O17" s="48"/>
      <c r="P17" s="86">
        <v>43594</v>
      </c>
      <c r="Q17" s="48" t="s">
        <v>159</v>
      </c>
      <c r="R17" s="48"/>
      <c r="S17" s="18" t="s">
        <v>165</v>
      </c>
      <c r="T17" s="48"/>
    </row>
    <row r="18" spans="1:20">
      <c r="A18" s="4">
        <v>14</v>
      </c>
      <c r="B18" s="17" t="s">
        <v>62</v>
      </c>
      <c r="C18" s="67" t="s">
        <v>92</v>
      </c>
      <c r="D18" s="78"/>
      <c r="E18" s="73"/>
      <c r="F18" s="48"/>
      <c r="G18" s="78"/>
      <c r="H18" s="19"/>
      <c r="I18" s="60">
        <f t="shared" si="0"/>
        <v>0</v>
      </c>
      <c r="J18" s="78"/>
      <c r="K18" s="48" t="s">
        <v>311</v>
      </c>
      <c r="L18" s="48" t="s">
        <v>902</v>
      </c>
      <c r="M18" s="48">
        <v>9954958987</v>
      </c>
      <c r="N18" s="48"/>
      <c r="O18" s="48"/>
      <c r="P18" s="86">
        <v>43595</v>
      </c>
      <c r="Q18" s="48" t="s">
        <v>160</v>
      </c>
      <c r="R18" s="48"/>
      <c r="S18" s="18" t="s">
        <v>165</v>
      </c>
      <c r="T18" s="48"/>
    </row>
    <row r="19" spans="1:20">
      <c r="A19" s="4">
        <v>15</v>
      </c>
      <c r="B19" s="17" t="s">
        <v>62</v>
      </c>
      <c r="C19" s="67" t="s">
        <v>92</v>
      </c>
      <c r="D19" s="78"/>
      <c r="E19" s="73"/>
      <c r="F19" s="48"/>
      <c r="G19" s="78"/>
      <c r="H19" s="19"/>
      <c r="I19" s="60">
        <f t="shared" si="0"/>
        <v>0</v>
      </c>
      <c r="J19" s="78"/>
      <c r="K19" s="48" t="s">
        <v>311</v>
      </c>
      <c r="L19" s="48" t="s">
        <v>902</v>
      </c>
      <c r="M19" s="48">
        <v>9954958987</v>
      </c>
      <c r="N19" s="48"/>
      <c r="O19" s="48"/>
      <c r="P19" s="86">
        <v>43596</v>
      </c>
      <c r="Q19" s="48" t="s">
        <v>161</v>
      </c>
      <c r="R19" s="48"/>
      <c r="S19" s="18" t="s">
        <v>165</v>
      </c>
      <c r="T19" s="48"/>
    </row>
    <row r="20" spans="1:20">
      <c r="A20" s="4">
        <v>16</v>
      </c>
      <c r="B20" s="17" t="s">
        <v>62</v>
      </c>
      <c r="C20" s="69"/>
      <c r="D20" s="78"/>
      <c r="E20" s="76"/>
      <c r="F20" s="48"/>
      <c r="G20" s="82"/>
      <c r="H20" s="19"/>
      <c r="I20" s="60">
        <f t="shared" si="0"/>
        <v>0</v>
      </c>
      <c r="J20" s="82"/>
      <c r="K20" s="48"/>
      <c r="L20" s="48" t="s">
        <v>902</v>
      </c>
      <c r="M20" s="48">
        <v>9954958987</v>
      </c>
      <c r="N20" s="48"/>
      <c r="O20" s="48"/>
      <c r="P20" s="87">
        <v>43597</v>
      </c>
      <c r="Q20" s="48" t="s">
        <v>162</v>
      </c>
      <c r="R20" s="48"/>
      <c r="S20" s="18"/>
      <c r="T20" s="48"/>
    </row>
    <row r="21" spans="1:20">
      <c r="A21" s="4">
        <v>17</v>
      </c>
      <c r="B21" s="17" t="s">
        <v>62</v>
      </c>
      <c r="C21" s="67" t="s">
        <v>92</v>
      </c>
      <c r="D21" s="78"/>
      <c r="E21" s="73"/>
      <c r="F21" s="48"/>
      <c r="G21" s="78"/>
      <c r="H21" s="19"/>
      <c r="I21" s="60">
        <f t="shared" si="0"/>
        <v>0</v>
      </c>
      <c r="J21" s="78"/>
      <c r="K21" s="48" t="s">
        <v>311</v>
      </c>
      <c r="L21" s="48" t="s">
        <v>902</v>
      </c>
      <c r="M21" s="48">
        <v>9954958987</v>
      </c>
      <c r="N21" s="48"/>
      <c r="O21" s="48"/>
      <c r="P21" s="86">
        <v>43598</v>
      </c>
      <c r="Q21" s="48" t="s">
        <v>163</v>
      </c>
      <c r="R21" s="48"/>
      <c r="S21" s="18" t="s">
        <v>165</v>
      </c>
      <c r="T21" s="48"/>
    </row>
    <row r="22" spans="1:20">
      <c r="A22" s="4">
        <v>18</v>
      </c>
      <c r="B22" s="17" t="s">
        <v>62</v>
      </c>
      <c r="C22" s="67" t="s">
        <v>93</v>
      </c>
      <c r="D22" s="78" t="s">
        <v>23</v>
      </c>
      <c r="E22" s="73" t="s">
        <v>120</v>
      </c>
      <c r="F22" s="48" t="s">
        <v>1417</v>
      </c>
      <c r="G22" s="78">
        <v>121</v>
      </c>
      <c r="H22" s="19">
        <v>132</v>
      </c>
      <c r="I22" s="60">
        <f t="shared" si="0"/>
        <v>253</v>
      </c>
      <c r="J22" s="78" t="s">
        <v>139</v>
      </c>
      <c r="K22" s="48" t="s">
        <v>311</v>
      </c>
      <c r="L22" s="48" t="s">
        <v>902</v>
      </c>
      <c r="M22" s="48">
        <v>9954958987</v>
      </c>
      <c r="N22" s="51" t="s">
        <v>1508</v>
      </c>
      <c r="O22" s="51">
        <v>7576951700</v>
      </c>
      <c r="P22" s="86">
        <v>43599</v>
      </c>
      <c r="Q22" s="48" t="s">
        <v>164</v>
      </c>
      <c r="R22" s="48"/>
      <c r="S22" s="18" t="s">
        <v>165</v>
      </c>
      <c r="T22" s="48"/>
    </row>
    <row r="23" spans="1:20">
      <c r="A23" s="4">
        <v>19</v>
      </c>
      <c r="B23" s="17" t="s">
        <v>62</v>
      </c>
      <c r="C23" s="67" t="s">
        <v>93</v>
      </c>
      <c r="D23" s="78"/>
      <c r="E23" s="73"/>
      <c r="F23" s="58"/>
      <c r="G23" s="78"/>
      <c r="H23" s="17"/>
      <c r="I23" s="60">
        <f t="shared" si="0"/>
        <v>0</v>
      </c>
      <c r="J23" s="78"/>
      <c r="K23" s="48" t="s">
        <v>311</v>
      </c>
      <c r="L23" s="48" t="s">
        <v>902</v>
      </c>
      <c r="M23" s="48">
        <v>9954958987</v>
      </c>
      <c r="N23" s="51" t="s">
        <v>1508</v>
      </c>
      <c r="O23" s="51">
        <v>7576951700</v>
      </c>
      <c r="P23" s="86">
        <v>43600</v>
      </c>
      <c r="Q23" s="48" t="s">
        <v>158</v>
      </c>
      <c r="R23" s="48"/>
      <c r="S23" s="18" t="s">
        <v>165</v>
      </c>
      <c r="T23" s="48"/>
    </row>
    <row r="24" spans="1:20">
      <c r="A24" s="4">
        <v>20</v>
      </c>
      <c r="B24" s="17" t="s">
        <v>62</v>
      </c>
      <c r="C24" s="66" t="s">
        <v>94</v>
      </c>
      <c r="D24" s="78" t="s">
        <v>25</v>
      </c>
      <c r="E24" s="74">
        <v>18287050911</v>
      </c>
      <c r="F24" s="48"/>
      <c r="G24" s="78">
        <v>26</v>
      </c>
      <c r="H24" s="19">
        <v>20</v>
      </c>
      <c r="I24" s="60">
        <f t="shared" si="0"/>
        <v>46</v>
      </c>
      <c r="J24" s="80">
        <v>7896655704</v>
      </c>
      <c r="K24" s="48" t="s">
        <v>311</v>
      </c>
      <c r="L24" s="48" t="s">
        <v>902</v>
      </c>
      <c r="M24" s="48">
        <v>9954958987</v>
      </c>
      <c r="N24" s="51" t="s">
        <v>1508</v>
      </c>
      <c r="O24" s="51">
        <v>7576951700</v>
      </c>
      <c r="P24" s="85">
        <v>43600</v>
      </c>
      <c r="Q24" s="48" t="s">
        <v>158</v>
      </c>
      <c r="R24" s="48"/>
      <c r="S24" s="18" t="s">
        <v>165</v>
      </c>
      <c r="T24" s="48"/>
    </row>
    <row r="25" spans="1:20">
      <c r="A25" s="4">
        <v>21</v>
      </c>
      <c r="B25" s="17" t="s">
        <v>62</v>
      </c>
      <c r="C25" s="67" t="s">
        <v>95</v>
      </c>
      <c r="D25" s="78" t="s">
        <v>23</v>
      </c>
      <c r="E25" s="73" t="s">
        <v>121</v>
      </c>
      <c r="F25" s="48" t="s">
        <v>1417</v>
      </c>
      <c r="G25" s="78">
        <v>83</v>
      </c>
      <c r="H25" s="19">
        <v>90</v>
      </c>
      <c r="I25" s="60">
        <f t="shared" si="0"/>
        <v>173</v>
      </c>
      <c r="J25" s="78" t="s">
        <v>140</v>
      </c>
      <c r="K25" s="48" t="s">
        <v>311</v>
      </c>
      <c r="L25" s="48" t="s">
        <v>902</v>
      </c>
      <c r="M25" s="48">
        <v>9954958987</v>
      </c>
      <c r="N25" s="51" t="s">
        <v>1508</v>
      </c>
      <c r="O25" s="51">
        <v>7576951700</v>
      </c>
      <c r="P25" s="86">
        <v>43601</v>
      </c>
      <c r="Q25" s="48" t="s">
        <v>159</v>
      </c>
      <c r="R25" s="48"/>
      <c r="S25" s="18" t="s">
        <v>165</v>
      </c>
      <c r="T25" s="48"/>
    </row>
    <row r="26" spans="1:20">
      <c r="A26" s="4">
        <v>22</v>
      </c>
      <c r="B26" s="17" t="s">
        <v>62</v>
      </c>
      <c r="C26" s="67" t="s">
        <v>96</v>
      </c>
      <c r="D26" s="78" t="s">
        <v>23</v>
      </c>
      <c r="E26" s="73" t="s">
        <v>122</v>
      </c>
      <c r="F26" s="48" t="s">
        <v>1473</v>
      </c>
      <c r="G26" s="78">
        <v>40</v>
      </c>
      <c r="H26" s="19">
        <v>40</v>
      </c>
      <c r="I26" s="60">
        <f t="shared" si="0"/>
        <v>80</v>
      </c>
      <c r="J26" s="78" t="s">
        <v>141</v>
      </c>
      <c r="K26" s="48" t="s">
        <v>311</v>
      </c>
      <c r="L26" s="48" t="s">
        <v>902</v>
      </c>
      <c r="M26" s="48">
        <v>9954958987</v>
      </c>
      <c r="N26" s="51" t="s">
        <v>1508</v>
      </c>
      <c r="O26" s="51">
        <v>7576951700</v>
      </c>
      <c r="P26" s="86">
        <v>43602</v>
      </c>
      <c r="Q26" s="48" t="s">
        <v>160</v>
      </c>
      <c r="R26" s="48"/>
      <c r="S26" s="18" t="s">
        <v>165</v>
      </c>
      <c r="T26" s="48"/>
    </row>
    <row r="27" spans="1:20">
      <c r="A27" s="4">
        <v>23</v>
      </c>
      <c r="B27" s="17" t="s">
        <v>62</v>
      </c>
      <c r="C27" s="66" t="s">
        <v>97</v>
      </c>
      <c r="D27" s="78" t="s">
        <v>25</v>
      </c>
      <c r="E27" s="74">
        <v>18287050913</v>
      </c>
      <c r="F27" s="48"/>
      <c r="G27" s="78">
        <f>26+15</f>
        <v>41</v>
      </c>
      <c r="H27" s="19">
        <f>17+15</f>
        <v>32</v>
      </c>
      <c r="I27" s="60">
        <f t="shared" si="0"/>
        <v>73</v>
      </c>
      <c r="J27" s="80">
        <v>8638342167</v>
      </c>
      <c r="K27" s="48" t="s">
        <v>311</v>
      </c>
      <c r="L27" s="48" t="s">
        <v>1413</v>
      </c>
      <c r="M27" s="48">
        <v>9508025901</v>
      </c>
      <c r="N27" s="51" t="s">
        <v>1504</v>
      </c>
      <c r="O27" s="51">
        <v>9706296674</v>
      </c>
      <c r="P27" s="85">
        <v>43602</v>
      </c>
      <c r="Q27" s="48" t="s">
        <v>160</v>
      </c>
      <c r="R27" s="48"/>
      <c r="S27" s="18" t="s">
        <v>165</v>
      </c>
      <c r="T27" s="48"/>
    </row>
    <row r="28" spans="1:20" ht="33">
      <c r="A28" s="4">
        <v>24</v>
      </c>
      <c r="B28" s="17" t="s">
        <v>62</v>
      </c>
      <c r="C28" s="68"/>
      <c r="D28" s="78"/>
      <c r="E28" s="75"/>
      <c r="F28" s="48"/>
      <c r="G28" s="89"/>
      <c r="H28" s="19"/>
      <c r="I28" s="60">
        <f t="shared" si="0"/>
        <v>0</v>
      </c>
      <c r="J28" s="83" t="s">
        <v>142</v>
      </c>
      <c r="K28" s="48"/>
      <c r="L28" s="48"/>
      <c r="M28" s="48"/>
      <c r="N28" s="48"/>
      <c r="O28" s="48"/>
      <c r="P28" s="84">
        <v>43603</v>
      </c>
      <c r="Q28" s="48" t="s">
        <v>161</v>
      </c>
      <c r="R28" s="48"/>
      <c r="S28" s="18"/>
      <c r="T28" s="48"/>
    </row>
    <row r="29" spans="1:20">
      <c r="A29" s="4">
        <v>25</v>
      </c>
      <c r="B29" s="17" t="s">
        <v>62</v>
      </c>
      <c r="C29" s="68"/>
      <c r="D29" s="78"/>
      <c r="E29" s="75"/>
      <c r="F29" s="48"/>
      <c r="G29" s="89"/>
      <c r="H29" s="19"/>
      <c r="I29" s="60">
        <f t="shared" si="0"/>
        <v>0</v>
      </c>
      <c r="J29" s="81"/>
      <c r="K29" s="48"/>
      <c r="L29" s="48"/>
      <c r="M29" s="48"/>
      <c r="N29" s="48"/>
      <c r="O29" s="48"/>
      <c r="P29" s="84">
        <v>43604</v>
      </c>
      <c r="Q29" s="48" t="s">
        <v>162</v>
      </c>
      <c r="R29" s="48"/>
      <c r="S29" s="18"/>
      <c r="T29" s="48"/>
    </row>
    <row r="30" spans="1:20">
      <c r="A30" s="4">
        <v>26</v>
      </c>
      <c r="B30" s="17" t="s">
        <v>62</v>
      </c>
      <c r="C30" s="67" t="s">
        <v>98</v>
      </c>
      <c r="D30" s="78" t="s">
        <v>23</v>
      </c>
      <c r="E30" s="73" t="s">
        <v>123</v>
      </c>
      <c r="F30" s="58" t="s">
        <v>1417</v>
      </c>
      <c r="G30" s="78">
        <v>44</v>
      </c>
      <c r="H30" s="17">
        <v>48</v>
      </c>
      <c r="I30" s="60">
        <f t="shared" si="0"/>
        <v>92</v>
      </c>
      <c r="J30" s="78" t="s">
        <v>143</v>
      </c>
      <c r="K30" s="48" t="s">
        <v>311</v>
      </c>
      <c r="L30" s="48" t="s">
        <v>902</v>
      </c>
      <c r="M30" s="48">
        <v>9954958987</v>
      </c>
      <c r="N30" s="51" t="s">
        <v>1509</v>
      </c>
      <c r="O30" s="51">
        <v>9957724420</v>
      </c>
      <c r="P30" s="86">
        <v>43605</v>
      </c>
      <c r="Q30" s="48" t="s">
        <v>163</v>
      </c>
      <c r="R30" s="48"/>
      <c r="S30" s="18" t="s">
        <v>165</v>
      </c>
      <c r="T30" s="48"/>
    </row>
    <row r="31" spans="1:20">
      <c r="A31" s="4">
        <v>27</v>
      </c>
      <c r="B31" s="17" t="s">
        <v>62</v>
      </c>
      <c r="C31" s="66" t="s">
        <v>99</v>
      </c>
      <c r="D31" s="78" t="s">
        <v>25</v>
      </c>
      <c r="E31" s="74">
        <v>18287050915</v>
      </c>
      <c r="F31" s="48"/>
      <c r="G31" s="78">
        <f>18+11</f>
        <v>29</v>
      </c>
      <c r="H31" s="19">
        <f>16+14</f>
        <v>30</v>
      </c>
      <c r="I31" s="60">
        <f t="shared" si="0"/>
        <v>59</v>
      </c>
      <c r="J31" s="80">
        <v>8723850431</v>
      </c>
      <c r="K31" s="48" t="s">
        <v>311</v>
      </c>
      <c r="L31" s="48" t="s">
        <v>902</v>
      </c>
      <c r="M31" s="48">
        <v>9954958987</v>
      </c>
      <c r="N31" s="51" t="s">
        <v>1509</v>
      </c>
      <c r="O31" s="51">
        <v>9957724420</v>
      </c>
      <c r="P31" s="85">
        <v>43605</v>
      </c>
      <c r="Q31" s="48" t="s">
        <v>163</v>
      </c>
      <c r="R31" s="48"/>
      <c r="S31" s="18" t="s">
        <v>165</v>
      </c>
      <c r="T31" s="48"/>
    </row>
    <row r="32" spans="1:20">
      <c r="A32" s="4">
        <v>28</v>
      </c>
      <c r="B32" s="17" t="s">
        <v>62</v>
      </c>
      <c r="C32" s="67" t="s">
        <v>100</v>
      </c>
      <c r="D32" s="78" t="s">
        <v>23</v>
      </c>
      <c r="E32" s="73" t="s">
        <v>124</v>
      </c>
      <c r="F32" s="48" t="s">
        <v>1417</v>
      </c>
      <c r="G32" s="78">
        <v>29</v>
      </c>
      <c r="H32" s="19">
        <v>30</v>
      </c>
      <c r="I32" s="60">
        <f t="shared" si="0"/>
        <v>59</v>
      </c>
      <c r="J32" s="78" t="s">
        <v>144</v>
      </c>
      <c r="K32" s="48" t="s">
        <v>311</v>
      </c>
      <c r="L32" s="48" t="s">
        <v>902</v>
      </c>
      <c r="M32" s="48">
        <v>9954958987</v>
      </c>
      <c r="N32" s="51" t="s">
        <v>1509</v>
      </c>
      <c r="O32" s="51">
        <v>9957724420</v>
      </c>
      <c r="P32" s="85">
        <v>43605</v>
      </c>
      <c r="Q32" s="48" t="s">
        <v>164</v>
      </c>
      <c r="R32" s="48"/>
      <c r="S32" s="18" t="s">
        <v>165</v>
      </c>
      <c r="T32" s="48"/>
    </row>
    <row r="33" spans="1:20">
      <c r="A33" s="4">
        <v>29</v>
      </c>
      <c r="B33" s="17" t="s">
        <v>62</v>
      </c>
      <c r="C33" s="67" t="s">
        <v>101</v>
      </c>
      <c r="D33" s="78" t="s">
        <v>23</v>
      </c>
      <c r="E33" s="73" t="s">
        <v>125</v>
      </c>
      <c r="F33" s="48" t="s">
        <v>1417</v>
      </c>
      <c r="G33" s="78">
        <v>26</v>
      </c>
      <c r="H33" s="19">
        <v>28</v>
      </c>
      <c r="I33" s="60">
        <f t="shared" si="0"/>
        <v>54</v>
      </c>
      <c r="J33" s="78" t="s">
        <v>145</v>
      </c>
      <c r="K33" s="48" t="s">
        <v>311</v>
      </c>
      <c r="L33" s="48" t="s">
        <v>902</v>
      </c>
      <c r="M33" s="48">
        <v>9954958987</v>
      </c>
      <c r="N33" s="51" t="s">
        <v>1505</v>
      </c>
      <c r="O33" s="51">
        <v>8724970291</v>
      </c>
      <c r="P33" s="86">
        <v>43606</v>
      </c>
      <c r="Q33" s="48" t="s">
        <v>164</v>
      </c>
      <c r="R33" s="48"/>
      <c r="S33" s="18" t="s">
        <v>165</v>
      </c>
      <c r="T33" s="48"/>
    </row>
    <row r="34" spans="1:20">
      <c r="A34" s="4">
        <v>30</v>
      </c>
      <c r="B34" s="17" t="s">
        <v>62</v>
      </c>
      <c r="C34" s="67" t="s">
        <v>102</v>
      </c>
      <c r="D34" s="78" t="s">
        <v>23</v>
      </c>
      <c r="E34" s="73" t="s">
        <v>126</v>
      </c>
      <c r="F34" s="48" t="s">
        <v>1417</v>
      </c>
      <c r="G34" s="78">
        <v>110</v>
      </c>
      <c r="H34" s="19">
        <v>154</v>
      </c>
      <c r="I34" s="60">
        <f t="shared" si="0"/>
        <v>264</v>
      </c>
      <c r="J34" s="78" t="s">
        <v>146</v>
      </c>
      <c r="K34" s="48" t="s">
        <v>311</v>
      </c>
      <c r="L34" s="48" t="s">
        <v>902</v>
      </c>
      <c r="M34" s="48">
        <v>9954958987</v>
      </c>
      <c r="N34" s="51" t="s">
        <v>1507</v>
      </c>
      <c r="O34" s="51">
        <v>7578823465</v>
      </c>
      <c r="P34" s="86">
        <v>43607</v>
      </c>
      <c r="Q34" s="48" t="s">
        <v>158</v>
      </c>
      <c r="R34" s="48"/>
      <c r="S34" s="18" t="s">
        <v>165</v>
      </c>
      <c r="T34" s="48"/>
    </row>
    <row r="35" spans="1:20">
      <c r="A35" s="4">
        <v>31</v>
      </c>
      <c r="B35" s="17" t="s">
        <v>62</v>
      </c>
      <c r="C35" s="67" t="s">
        <v>102</v>
      </c>
      <c r="D35" s="78"/>
      <c r="E35" s="73" t="s">
        <v>126</v>
      </c>
      <c r="F35" s="48" t="s">
        <v>1417</v>
      </c>
      <c r="G35" s="78"/>
      <c r="H35" s="19"/>
      <c r="I35" s="60">
        <f t="shared" si="0"/>
        <v>0</v>
      </c>
      <c r="J35" s="78" t="s">
        <v>146</v>
      </c>
      <c r="K35" s="48" t="s">
        <v>311</v>
      </c>
      <c r="L35" s="48" t="s">
        <v>902</v>
      </c>
      <c r="M35" s="48">
        <v>9954958987</v>
      </c>
      <c r="N35" s="51" t="s">
        <v>1507</v>
      </c>
      <c r="O35" s="51">
        <v>7578823465</v>
      </c>
      <c r="P35" s="86">
        <v>43608</v>
      </c>
      <c r="Q35" s="48" t="s">
        <v>159</v>
      </c>
      <c r="R35" s="48"/>
      <c r="S35" s="18" t="s">
        <v>165</v>
      </c>
      <c r="T35" s="48"/>
    </row>
    <row r="36" spans="1:20">
      <c r="A36" s="4">
        <v>32</v>
      </c>
      <c r="B36" s="17" t="s">
        <v>62</v>
      </c>
      <c r="C36" s="66" t="s">
        <v>103</v>
      </c>
      <c r="D36" s="78" t="s">
        <v>25</v>
      </c>
      <c r="E36" s="74">
        <v>18287050901</v>
      </c>
      <c r="F36" s="18"/>
      <c r="G36" s="78">
        <v>13</v>
      </c>
      <c r="H36" s="19">
        <v>17</v>
      </c>
      <c r="I36" s="60">
        <f t="shared" si="0"/>
        <v>30</v>
      </c>
      <c r="J36" s="80">
        <v>7896157376</v>
      </c>
      <c r="K36" s="48" t="s">
        <v>897</v>
      </c>
      <c r="L36" s="48" t="s">
        <v>1414</v>
      </c>
      <c r="M36" s="48">
        <v>8134099012</v>
      </c>
      <c r="N36" s="51" t="s">
        <v>1506</v>
      </c>
      <c r="O36" s="51">
        <v>9854778375</v>
      </c>
      <c r="P36" s="85">
        <v>43608</v>
      </c>
      <c r="Q36" s="48" t="s">
        <v>159</v>
      </c>
      <c r="R36" s="18"/>
      <c r="S36" s="18" t="s">
        <v>165</v>
      </c>
      <c r="T36" s="18"/>
    </row>
    <row r="37" spans="1:20">
      <c r="A37" s="4">
        <v>33</v>
      </c>
      <c r="B37" s="17" t="s">
        <v>62</v>
      </c>
      <c r="C37" s="67" t="s">
        <v>104</v>
      </c>
      <c r="D37" s="78" t="s">
        <v>23</v>
      </c>
      <c r="E37" s="73" t="s">
        <v>127</v>
      </c>
      <c r="F37" s="18" t="s">
        <v>1417</v>
      </c>
      <c r="G37" s="78">
        <v>21</v>
      </c>
      <c r="H37" s="19">
        <v>20</v>
      </c>
      <c r="I37" s="60">
        <f t="shared" si="0"/>
        <v>41</v>
      </c>
      <c r="J37" s="78" t="s">
        <v>147</v>
      </c>
      <c r="K37" s="18" t="s">
        <v>897</v>
      </c>
      <c r="L37" s="18" t="s">
        <v>898</v>
      </c>
      <c r="M37" s="18">
        <v>9859231887</v>
      </c>
      <c r="N37" s="51" t="s">
        <v>1506</v>
      </c>
      <c r="O37" s="51">
        <v>9854778375</v>
      </c>
      <c r="P37" s="86">
        <v>43609</v>
      </c>
      <c r="Q37" s="48" t="s">
        <v>160</v>
      </c>
      <c r="R37" s="18"/>
      <c r="S37" s="18" t="s">
        <v>165</v>
      </c>
      <c r="T37" s="18"/>
    </row>
    <row r="38" spans="1:20">
      <c r="A38" s="4">
        <v>34</v>
      </c>
      <c r="B38" s="17" t="s">
        <v>62</v>
      </c>
      <c r="C38" s="67" t="s">
        <v>105</v>
      </c>
      <c r="D38" s="78" t="s">
        <v>23</v>
      </c>
      <c r="E38" s="73" t="s">
        <v>128</v>
      </c>
      <c r="F38" s="18" t="s">
        <v>1417</v>
      </c>
      <c r="G38" s="78">
        <v>30</v>
      </c>
      <c r="H38" s="19">
        <v>24</v>
      </c>
      <c r="I38" s="60">
        <f t="shared" si="0"/>
        <v>54</v>
      </c>
      <c r="J38" s="78" t="s">
        <v>148</v>
      </c>
      <c r="K38" s="18" t="s">
        <v>897</v>
      </c>
      <c r="L38" s="18" t="s">
        <v>898</v>
      </c>
      <c r="M38" s="18">
        <v>9859231887</v>
      </c>
      <c r="N38" s="51" t="s">
        <v>1506</v>
      </c>
      <c r="O38" s="51">
        <v>9854778375</v>
      </c>
      <c r="P38" s="86">
        <v>43609</v>
      </c>
      <c r="Q38" s="48" t="s">
        <v>160</v>
      </c>
      <c r="R38" s="18"/>
      <c r="S38" s="18" t="s">
        <v>165</v>
      </c>
      <c r="T38" s="18"/>
    </row>
    <row r="39" spans="1:20" ht="33">
      <c r="A39" s="4">
        <v>35</v>
      </c>
      <c r="B39" s="17" t="s">
        <v>62</v>
      </c>
      <c r="C39" s="70" t="s">
        <v>106</v>
      </c>
      <c r="D39" s="78" t="s">
        <v>25</v>
      </c>
      <c r="E39" s="74">
        <v>18287050925</v>
      </c>
      <c r="F39" s="18"/>
      <c r="G39" s="78">
        <f>16+19</f>
        <v>35</v>
      </c>
      <c r="H39" s="19">
        <v>22</v>
      </c>
      <c r="I39" s="60">
        <f t="shared" si="0"/>
        <v>57</v>
      </c>
      <c r="J39" s="80" t="s">
        <v>149</v>
      </c>
      <c r="K39" s="18" t="s">
        <v>897</v>
      </c>
      <c r="L39" s="18" t="s">
        <v>898</v>
      </c>
      <c r="M39" s="18">
        <v>9859231887</v>
      </c>
      <c r="N39" s="51" t="s">
        <v>1506</v>
      </c>
      <c r="O39" s="51">
        <v>9854778375</v>
      </c>
      <c r="P39" s="85">
        <v>43609</v>
      </c>
      <c r="Q39" s="48" t="s">
        <v>160</v>
      </c>
      <c r="R39" s="18"/>
      <c r="S39" s="18" t="s">
        <v>165</v>
      </c>
      <c r="T39" s="18"/>
    </row>
    <row r="40" spans="1:20">
      <c r="A40" s="4">
        <v>36</v>
      </c>
      <c r="B40" s="17" t="s">
        <v>62</v>
      </c>
      <c r="C40" s="67" t="s">
        <v>107</v>
      </c>
      <c r="D40" s="78" t="s">
        <v>23</v>
      </c>
      <c r="E40" s="73" t="s">
        <v>129</v>
      </c>
      <c r="F40" s="18" t="s">
        <v>1417</v>
      </c>
      <c r="G40" s="78">
        <v>80</v>
      </c>
      <c r="H40" s="19">
        <v>74</v>
      </c>
      <c r="I40" s="60">
        <f t="shared" si="0"/>
        <v>154</v>
      </c>
      <c r="J40" s="78" t="s">
        <v>150</v>
      </c>
      <c r="K40" s="18" t="s">
        <v>311</v>
      </c>
      <c r="L40" s="48" t="s">
        <v>902</v>
      </c>
      <c r="M40" s="48">
        <v>9954958987</v>
      </c>
      <c r="N40" s="51" t="s">
        <v>1510</v>
      </c>
      <c r="O40" s="51">
        <v>8399962950</v>
      </c>
      <c r="P40" s="86">
        <v>43610</v>
      </c>
      <c r="Q40" s="48" t="s">
        <v>161</v>
      </c>
      <c r="R40" s="18"/>
      <c r="S40" s="18" t="s">
        <v>165</v>
      </c>
      <c r="T40" s="18"/>
    </row>
    <row r="41" spans="1:20">
      <c r="A41" s="4">
        <v>37</v>
      </c>
      <c r="B41" s="17" t="s">
        <v>62</v>
      </c>
      <c r="C41" s="69"/>
      <c r="D41" s="78"/>
      <c r="E41" s="76"/>
      <c r="F41" s="18"/>
      <c r="G41" s="82"/>
      <c r="H41" s="19"/>
      <c r="I41" s="60">
        <f t="shared" si="0"/>
        <v>0</v>
      </c>
      <c r="J41" s="82"/>
      <c r="K41" s="18"/>
      <c r="L41" s="18"/>
      <c r="M41" s="18"/>
      <c r="N41" s="51"/>
      <c r="O41" s="51"/>
      <c r="P41" s="87">
        <v>43611</v>
      </c>
      <c r="Q41" s="48" t="s">
        <v>162</v>
      </c>
      <c r="R41" s="18"/>
      <c r="S41" s="18"/>
      <c r="T41" s="18"/>
    </row>
    <row r="42" spans="1:20">
      <c r="A42" s="4">
        <v>38</v>
      </c>
      <c r="B42" s="17" t="s">
        <v>62</v>
      </c>
      <c r="C42" s="67" t="s">
        <v>108</v>
      </c>
      <c r="D42" s="78" t="s">
        <v>23</v>
      </c>
      <c r="E42" s="73" t="s">
        <v>130</v>
      </c>
      <c r="F42" s="18" t="s">
        <v>1417</v>
      </c>
      <c r="G42" s="78">
        <v>10</v>
      </c>
      <c r="H42" s="19">
        <v>17</v>
      </c>
      <c r="I42" s="60">
        <f t="shared" si="0"/>
        <v>27</v>
      </c>
      <c r="J42" s="78" t="s">
        <v>151</v>
      </c>
      <c r="K42" s="18" t="s">
        <v>311</v>
      </c>
      <c r="L42" s="48" t="s">
        <v>902</v>
      </c>
      <c r="M42" s="48">
        <v>9954958987</v>
      </c>
      <c r="N42" s="51" t="s">
        <v>1510</v>
      </c>
      <c r="O42" s="51">
        <v>8399962950</v>
      </c>
      <c r="P42" s="86">
        <v>43612</v>
      </c>
      <c r="Q42" s="48" t="s">
        <v>163</v>
      </c>
      <c r="R42" s="18"/>
      <c r="S42" s="18" t="s">
        <v>165</v>
      </c>
      <c r="T42" s="18"/>
    </row>
    <row r="43" spans="1:20" ht="33">
      <c r="A43" s="4">
        <v>39</v>
      </c>
      <c r="B43" s="17" t="s">
        <v>62</v>
      </c>
      <c r="C43" s="67" t="s">
        <v>1415</v>
      </c>
      <c r="D43" s="78" t="s">
        <v>25</v>
      </c>
      <c r="E43" s="74">
        <v>18287050920</v>
      </c>
      <c r="F43" s="18"/>
      <c r="G43" s="78">
        <f>19+13</f>
        <v>32</v>
      </c>
      <c r="H43" s="19">
        <f>36</f>
        <v>36</v>
      </c>
      <c r="I43" s="60">
        <f t="shared" si="0"/>
        <v>68</v>
      </c>
      <c r="J43" s="80" t="s">
        <v>1416</v>
      </c>
      <c r="K43" s="18" t="s">
        <v>311</v>
      </c>
      <c r="L43" s="48" t="s">
        <v>902</v>
      </c>
      <c r="M43" s="48">
        <v>9954958987</v>
      </c>
      <c r="N43" s="51" t="s">
        <v>1510</v>
      </c>
      <c r="O43" s="51">
        <v>8399962950</v>
      </c>
      <c r="P43" s="85">
        <v>43612</v>
      </c>
      <c r="Q43" s="48" t="s">
        <v>163</v>
      </c>
      <c r="R43" s="18"/>
      <c r="S43" s="18" t="s">
        <v>165</v>
      </c>
      <c r="T43" s="18"/>
    </row>
    <row r="44" spans="1:20">
      <c r="A44" s="4">
        <v>40</v>
      </c>
      <c r="B44" s="17" t="s">
        <v>62</v>
      </c>
      <c r="C44" s="67" t="s">
        <v>109</v>
      </c>
      <c r="D44" s="78" t="s">
        <v>23</v>
      </c>
      <c r="E44" s="73" t="s">
        <v>131</v>
      </c>
      <c r="F44" s="18" t="s">
        <v>1417</v>
      </c>
      <c r="G44" s="78">
        <v>27</v>
      </c>
      <c r="H44" s="19">
        <v>30</v>
      </c>
      <c r="I44" s="60">
        <f t="shared" si="0"/>
        <v>57</v>
      </c>
      <c r="J44" s="78" t="s">
        <v>152</v>
      </c>
      <c r="K44" s="18" t="s">
        <v>899</v>
      </c>
      <c r="L44" s="18" t="s">
        <v>900</v>
      </c>
      <c r="M44" s="18">
        <v>9613631691</v>
      </c>
      <c r="N44" s="51" t="s">
        <v>1512</v>
      </c>
      <c r="O44" s="51">
        <v>8486901393</v>
      </c>
      <c r="P44" s="86">
        <v>43613</v>
      </c>
      <c r="Q44" s="48" t="s">
        <v>164</v>
      </c>
      <c r="R44" s="18"/>
      <c r="S44" s="18" t="s">
        <v>165</v>
      </c>
      <c r="T44" s="18"/>
    </row>
    <row r="45" spans="1:20">
      <c r="A45" s="4">
        <v>41</v>
      </c>
      <c r="B45" s="17" t="s">
        <v>62</v>
      </c>
      <c r="C45" s="67" t="s">
        <v>110</v>
      </c>
      <c r="D45" s="78" t="s">
        <v>23</v>
      </c>
      <c r="E45" s="73" t="s">
        <v>132</v>
      </c>
      <c r="F45" s="18" t="s">
        <v>1417</v>
      </c>
      <c r="G45" s="78">
        <v>31</v>
      </c>
      <c r="H45" s="19">
        <v>24</v>
      </c>
      <c r="I45" s="60">
        <f t="shared" si="0"/>
        <v>55</v>
      </c>
      <c r="J45" s="78" t="s">
        <v>153</v>
      </c>
      <c r="K45" s="18" t="s">
        <v>899</v>
      </c>
      <c r="L45" s="18" t="s">
        <v>900</v>
      </c>
      <c r="M45" s="18">
        <v>9613631691</v>
      </c>
      <c r="N45" s="51" t="s">
        <v>1512</v>
      </c>
      <c r="O45" s="51">
        <v>8486901393</v>
      </c>
      <c r="P45" s="86">
        <v>43613</v>
      </c>
      <c r="Q45" s="48" t="s">
        <v>164</v>
      </c>
      <c r="R45" s="18"/>
      <c r="S45" s="18" t="s">
        <v>165</v>
      </c>
      <c r="T45" s="18"/>
    </row>
    <row r="46" spans="1:20">
      <c r="A46" s="4">
        <v>42</v>
      </c>
      <c r="B46" s="17" t="s">
        <v>62</v>
      </c>
      <c r="C46" s="66" t="s">
        <v>111</v>
      </c>
      <c r="D46" s="78" t="s">
        <v>25</v>
      </c>
      <c r="E46" s="74">
        <v>18287050907</v>
      </c>
      <c r="F46" s="18"/>
      <c r="G46" s="78">
        <f>27+15</f>
        <v>42</v>
      </c>
      <c r="H46" s="19">
        <f>29+14</f>
        <v>43</v>
      </c>
      <c r="I46" s="60">
        <f t="shared" si="0"/>
        <v>85</v>
      </c>
      <c r="J46" s="80">
        <v>9954872649</v>
      </c>
      <c r="K46" s="18" t="s">
        <v>899</v>
      </c>
      <c r="L46" s="18" t="s">
        <v>900</v>
      </c>
      <c r="M46" s="18">
        <v>9613631691</v>
      </c>
      <c r="N46" s="51" t="s">
        <v>1512</v>
      </c>
      <c r="O46" s="51">
        <v>8486901393</v>
      </c>
      <c r="P46" s="85">
        <v>43613</v>
      </c>
      <c r="Q46" s="48" t="s">
        <v>164</v>
      </c>
      <c r="R46" s="18"/>
      <c r="S46" s="18" t="s">
        <v>165</v>
      </c>
      <c r="T46" s="18"/>
    </row>
    <row r="47" spans="1:20">
      <c r="A47" s="4">
        <v>43</v>
      </c>
      <c r="B47" s="17" t="s">
        <v>62</v>
      </c>
      <c r="C47" s="67" t="s">
        <v>112</v>
      </c>
      <c r="D47" s="78" t="s">
        <v>23</v>
      </c>
      <c r="E47" s="73" t="s">
        <v>133</v>
      </c>
      <c r="F47" s="18" t="s">
        <v>1417</v>
      </c>
      <c r="G47" s="78">
        <v>26</v>
      </c>
      <c r="H47" s="19">
        <v>29</v>
      </c>
      <c r="I47" s="60">
        <f t="shared" si="0"/>
        <v>55</v>
      </c>
      <c r="J47" s="78" t="s">
        <v>154</v>
      </c>
      <c r="K47" s="18" t="s">
        <v>897</v>
      </c>
      <c r="L47" s="18" t="s">
        <v>898</v>
      </c>
      <c r="M47" s="18">
        <v>9859231887</v>
      </c>
      <c r="N47" s="51" t="s">
        <v>1506</v>
      </c>
      <c r="O47" s="51">
        <v>9854778375</v>
      </c>
      <c r="P47" s="86">
        <v>43614</v>
      </c>
      <c r="Q47" s="48" t="s">
        <v>158</v>
      </c>
      <c r="R47" s="18"/>
      <c r="S47" s="18" t="s">
        <v>165</v>
      </c>
      <c r="T47" s="18"/>
    </row>
    <row r="48" spans="1:20">
      <c r="A48" s="4">
        <v>44</v>
      </c>
      <c r="B48" s="17" t="s">
        <v>62</v>
      </c>
      <c r="C48" s="70" t="s">
        <v>113</v>
      </c>
      <c r="D48" s="78" t="s">
        <v>25</v>
      </c>
      <c r="E48" s="74">
        <v>18287050923</v>
      </c>
      <c r="F48" s="18"/>
      <c r="G48" s="78">
        <f>12+18</f>
        <v>30</v>
      </c>
      <c r="H48" s="19">
        <f>12+17</f>
        <v>29</v>
      </c>
      <c r="I48" s="60">
        <f t="shared" si="0"/>
        <v>59</v>
      </c>
      <c r="J48" s="80">
        <v>7896640015</v>
      </c>
      <c r="K48" s="18" t="s">
        <v>311</v>
      </c>
      <c r="L48" s="48" t="s">
        <v>902</v>
      </c>
      <c r="M48" s="48">
        <v>9954958987</v>
      </c>
      <c r="N48" s="51" t="s">
        <v>1513</v>
      </c>
      <c r="O48" s="51">
        <v>8472819901</v>
      </c>
      <c r="P48" s="85">
        <v>43614</v>
      </c>
      <c r="Q48" s="48" t="s">
        <v>158</v>
      </c>
      <c r="R48" s="18"/>
      <c r="S48" s="18" t="s">
        <v>165</v>
      </c>
      <c r="T48" s="18"/>
    </row>
    <row r="49" spans="1:20">
      <c r="A49" s="4">
        <v>45</v>
      </c>
      <c r="B49" s="17" t="s">
        <v>62</v>
      </c>
      <c r="C49" s="67" t="s">
        <v>114</v>
      </c>
      <c r="D49" s="78" t="s">
        <v>23</v>
      </c>
      <c r="E49" s="73" t="s">
        <v>134</v>
      </c>
      <c r="F49" s="18" t="s">
        <v>1417</v>
      </c>
      <c r="G49" s="78">
        <v>41</v>
      </c>
      <c r="H49" s="19">
        <v>37</v>
      </c>
      <c r="I49" s="60">
        <f t="shared" si="0"/>
        <v>78</v>
      </c>
      <c r="J49" s="78" t="s">
        <v>155</v>
      </c>
      <c r="K49" s="18" t="s">
        <v>897</v>
      </c>
      <c r="L49" s="18" t="s">
        <v>898</v>
      </c>
      <c r="M49" s="18">
        <v>9859231887</v>
      </c>
      <c r="N49" s="51" t="s">
        <v>1514</v>
      </c>
      <c r="O49" s="51">
        <v>8011548974</v>
      </c>
      <c r="P49" s="86">
        <v>43615</v>
      </c>
      <c r="Q49" s="48" t="s">
        <v>159</v>
      </c>
      <c r="R49" s="18"/>
      <c r="S49" s="18" t="s">
        <v>165</v>
      </c>
      <c r="T49" s="18"/>
    </row>
    <row r="50" spans="1:20">
      <c r="A50" s="4">
        <v>46</v>
      </c>
      <c r="B50" s="17" t="s">
        <v>62</v>
      </c>
      <c r="C50" s="66" t="s">
        <v>115</v>
      </c>
      <c r="D50" s="78" t="s">
        <v>25</v>
      </c>
      <c r="E50" s="74">
        <v>18287050904</v>
      </c>
      <c r="F50" s="18"/>
      <c r="G50" s="78">
        <f>24+15</f>
        <v>39</v>
      </c>
      <c r="H50" s="19">
        <f>22+17</f>
        <v>39</v>
      </c>
      <c r="I50" s="60">
        <f t="shared" si="0"/>
        <v>78</v>
      </c>
      <c r="J50" s="80">
        <v>9365621624</v>
      </c>
      <c r="K50" s="18" t="s">
        <v>897</v>
      </c>
      <c r="L50" s="18" t="s">
        <v>898</v>
      </c>
      <c r="M50" s="18">
        <v>9859231887</v>
      </c>
      <c r="N50" s="51" t="s">
        <v>1514</v>
      </c>
      <c r="O50" s="51">
        <v>8011548974</v>
      </c>
      <c r="P50" s="85">
        <v>43615</v>
      </c>
      <c r="Q50" s="48" t="s">
        <v>159</v>
      </c>
      <c r="R50" s="18"/>
      <c r="S50" s="18" t="s">
        <v>165</v>
      </c>
      <c r="T50" s="18"/>
    </row>
    <row r="51" spans="1:20">
      <c r="A51" s="4">
        <v>47</v>
      </c>
      <c r="B51" s="17" t="s">
        <v>62</v>
      </c>
      <c r="C51" s="67" t="s">
        <v>116</v>
      </c>
      <c r="D51" s="78" t="s">
        <v>23</v>
      </c>
      <c r="E51" s="73" t="s">
        <v>135</v>
      </c>
      <c r="F51" s="18" t="s">
        <v>1417</v>
      </c>
      <c r="G51" s="78">
        <v>46</v>
      </c>
      <c r="H51" s="19">
        <v>50</v>
      </c>
      <c r="I51" s="60">
        <f t="shared" si="0"/>
        <v>96</v>
      </c>
      <c r="J51" s="78" t="s">
        <v>156</v>
      </c>
      <c r="K51" s="18" t="s">
        <v>897</v>
      </c>
      <c r="L51" s="18" t="s">
        <v>898</v>
      </c>
      <c r="M51" s="18">
        <v>9859231887</v>
      </c>
      <c r="N51" s="51" t="s">
        <v>1514</v>
      </c>
      <c r="O51" s="51">
        <v>8011548974</v>
      </c>
      <c r="P51" s="86">
        <v>43616</v>
      </c>
      <c r="Q51" s="48" t="s">
        <v>160</v>
      </c>
      <c r="R51" s="18"/>
      <c r="S51" s="18" t="s">
        <v>165</v>
      </c>
      <c r="T51" s="18"/>
    </row>
    <row r="52" spans="1:20">
      <c r="A52" s="4">
        <v>48</v>
      </c>
      <c r="B52" s="17" t="s">
        <v>62</v>
      </c>
      <c r="C52" s="67" t="s">
        <v>117</v>
      </c>
      <c r="D52" s="78" t="s">
        <v>23</v>
      </c>
      <c r="E52" s="73" t="s">
        <v>136</v>
      </c>
      <c r="F52" s="18" t="s">
        <v>1417</v>
      </c>
      <c r="G52" s="78">
        <v>23</v>
      </c>
      <c r="H52" s="19">
        <v>20</v>
      </c>
      <c r="I52" s="60">
        <f t="shared" si="0"/>
        <v>43</v>
      </c>
      <c r="J52" s="78" t="s">
        <v>157</v>
      </c>
      <c r="K52" s="18" t="s">
        <v>897</v>
      </c>
      <c r="L52" s="18" t="s">
        <v>898</v>
      </c>
      <c r="M52" s="18">
        <v>9859231887</v>
      </c>
      <c r="N52" s="51" t="s">
        <v>1514</v>
      </c>
      <c r="O52" s="51">
        <v>8011548974</v>
      </c>
      <c r="P52" s="86">
        <v>43616</v>
      </c>
      <c r="Q52" s="48" t="s">
        <v>160</v>
      </c>
      <c r="R52" s="18"/>
      <c r="S52" s="18" t="s">
        <v>165</v>
      </c>
      <c r="T52" s="18"/>
    </row>
    <row r="53" spans="1:20">
      <c r="A53" s="4">
        <v>49</v>
      </c>
      <c r="B53" s="17"/>
      <c r="C53" s="18"/>
      <c r="D53" s="18"/>
      <c r="E53" s="19"/>
      <c r="F53" s="18"/>
      <c r="G53" s="19"/>
      <c r="H53" s="19"/>
      <c r="I53" s="60">
        <f t="shared" si="0"/>
        <v>0</v>
      </c>
      <c r="J53" s="18"/>
      <c r="K53" s="18"/>
      <c r="L53" s="18"/>
      <c r="M53" s="18"/>
      <c r="N53" s="18"/>
      <c r="O53" s="18"/>
      <c r="P53" s="24"/>
      <c r="Q53" s="18"/>
      <c r="R53" s="18"/>
      <c r="S53" s="18"/>
      <c r="T53" s="18"/>
    </row>
    <row r="54" spans="1:20">
      <c r="A54" s="4">
        <v>50</v>
      </c>
      <c r="B54" s="17" t="s">
        <v>63</v>
      </c>
      <c r="C54" s="79"/>
      <c r="D54" s="79"/>
      <c r="E54" s="94"/>
      <c r="F54" s="58"/>
      <c r="G54" s="94"/>
      <c r="H54" s="17"/>
      <c r="I54" s="60">
        <f t="shared" si="0"/>
        <v>0</v>
      </c>
      <c r="J54" s="79"/>
      <c r="K54" s="58"/>
      <c r="L54" s="58"/>
      <c r="M54" s="58"/>
      <c r="N54" s="58"/>
      <c r="O54" s="58"/>
      <c r="P54" s="97">
        <v>43586</v>
      </c>
      <c r="Q54" s="18" t="s">
        <v>158</v>
      </c>
      <c r="R54" s="18"/>
      <c r="S54" s="18"/>
      <c r="T54" s="18"/>
    </row>
    <row r="55" spans="1:20" ht="33">
      <c r="A55" s="4">
        <v>51</v>
      </c>
      <c r="B55" s="17" t="s">
        <v>63</v>
      </c>
      <c r="C55" s="90" t="s">
        <v>166</v>
      </c>
      <c r="D55" s="78" t="s">
        <v>23</v>
      </c>
      <c r="E55" s="78" t="s">
        <v>236</v>
      </c>
      <c r="F55" s="18" t="s">
        <v>1417</v>
      </c>
      <c r="G55" s="78">
        <v>25</v>
      </c>
      <c r="H55" s="19">
        <v>26</v>
      </c>
      <c r="I55" s="60">
        <f t="shared" si="0"/>
        <v>51</v>
      </c>
      <c r="J55" s="78" t="s">
        <v>270</v>
      </c>
      <c r="K55" s="18" t="s">
        <v>910</v>
      </c>
      <c r="L55" s="18" t="s">
        <v>911</v>
      </c>
      <c r="M55" s="18">
        <v>9854773596</v>
      </c>
      <c r="N55" s="212" t="s">
        <v>1515</v>
      </c>
      <c r="O55" s="213">
        <v>8135808183</v>
      </c>
      <c r="P55" s="98">
        <v>43587</v>
      </c>
      <c r="Q55" s="18" t="s">
        <v>159</v>
      </c>
      <c r="R55" s="18"/>
      <c r="S55" s="18"/>
      <c r="T55" s="18"/>
    </row>
    <row r="56" spans="1:20" ht="33">
      <c r="A56" s="4">
        <v>52</v>
      </c>
      <c r="B56" s="17" t="s">
        <v>63</v>
      </c>
      <c r="C56" s="18" t="s">
        <v>167</v>
      </c>
      <c r="D56" s="20" t="s">
        <v>25</v>
      </c>
      <c r="E56" s="95">
        <v>18287050828</v>
      </c>
      <c r="F56" s="18"/>
      <c r="G56" s="78">
        <v>17</v>
      </c>
      <c r="H56" s="19">
        <v>8</v>
      </c>
      <c r="I56" s="60">
        <f t="shared" si="0"/>
        <v>25</v>
      </c>
      <c r="J56" s="48" t="s">
        <v>271</v>
      </c>
      <c r="K56" s="18" t="s">
        <v>910</v>
      </c>
      <c r="L56" s="18" t="s">
        <v>911</v>
      </c>
      <c r="M56" s="18">
        <v>9854773596</v>
      </c>
      <c r="N56" s="212" t="s">
        <v>1515</v>
      </c>
      <c r="O56" s="213">
        <v>8135808183</v>
      </c>
      <c r="P56" s="99">
        <v>43587</v>
      </c>
      <c r="Q56" s="18" t="s">
        <v>159</v>
      </c>
      <c r="R56" s="18"/>
      <c r="S56" s="18"/>
      <c r="T56" s="18"/>
    </row>
    <row r="57" spans="1:20" ht="33">
      <c r="A57" s="4">
        <v>53</v>
      </c>
      <c r="B57" s="17" t="s">
        <v>63</v>
      </c>
      <c r="C57" s="18" t="s">
        <v>168</v>
      </c>
      <c r="D57" s="20" t="s">
        <v>25</v>
      </c>
      <c r="E57" s="95">
        <v>18287050829</v>
      </c>
      <c r="F57" s="18"/>
      <c r="G57" s="78">
        <v>8</v>
      </c>
      <c r="H57" s="19">
        <v>7</v>
      </c>
      <c r="I57" s="60">
        <f t="shared" si="0"/>
        <v>15</v>
      </c>
      <c r="J57" s="80" t="s">
        <v>272</v>
      </c>
      <c r="K57" s="18" t="s">
        <v>910</v>
      </c>
      <c r="L57" s="18" t="s">
        <v>911</v>
      </c>
      <c r="M57" s="18">
        <v>9854773596</v>
      </c>
      <c r="N57" s="212" t="s">
        <v>1515</v>
      </c>
      <c r="O57" s="213">
        <v>8135808183</v>
      </c>
      <c r="P57" s="99">
        <v>43587</v>
      </c>
      <c r="Q57" s="18" t="s">
        <v>159</v>
      </c>
      <c r="R57" s="18"/>
      <c r="S57" s="18"/>
      <c r="T57" s="18"/>
    </row>
    <row r="58" spans="1:20" ht="33">
      <c r="A58" s="4">
        <v>54</v>
      </c>
      <c r="B58" s="17" t="s">
        <v>63</v>
      </c>
      <c r="C58" s="90" t="s">
        <v>169</v>
      </c>
      <c r="D58" s="78" t="s">
        <v>23</v>
      </c>
      <c r="E58" s="78" t="s">
        <v>237</v>
      </c>
      <c r="F58" s="18" t="s">
        <v>1417</v>
      </c>
      <c r="G58" s="78">
        <v>13</v>
      </c>
      <c r="H58" s="19">
        <v>10</v>
      </c>
      <c r="I58" s="60">
        <f t="shared" si="0"/>
        <v>23</v>
      </c>
      <c r="J58" s="78" t="s">
        <v>273</v>
      </c>
      <c r="K58" s="18" t="s">
        <v>904</v>
      </c>
      <c r="L58" s="18" t="s">
        <v>905</v>
      </c>
      <c r="M58" s="18">
        <v>9954691472</v>
      </c>
      <c r="N58" s="212" t="s">
        <v>1516</v>
      </c>
      <c r="O58" s="18"/>
      <c r="P58" s="98">
        <v>43588</v>
      </c>
      <c r="Q58" s="18" t="s">
        <v>160</v>
      </c>
      <c r="R58" s="18"/>
      <c r="S58" s="18"/>
      <c r="T58" s="18"/>
    </row>
    <row r="59" spans="1:20">
      <c r="A59" s="4">
        <v>55</v>
      </c>
      <c r="B59" s="17" t="s">
        <v>63</v>
      </c>
      <c r="C59" s="18" t="s">
        <v>170</v>
      </c>
      <c r="D59" s="20" t="s">
        <v>25</v>
      </c>
      <c r="E59" s="88">
        <v>18287050708</v>
      </c>
      <c r="F59" s="18"/>
      <c r="G59" s="78">
        <v>22</v>
      </c>
      <c r="H59" s="19">
        <f>12+18</f>
        <v>30</v>
      </c>
      <c r="I59" s="60">
        <f t="shared" si="0"/>
        <v>52</v>
      </c>
      <c r="J59" s="80">
        <v>9957097890</v>
      </c>
      <c r="K59" s="18" t="s">
        <v>904</v>
      </c>
      <c r="L59" s="18" t="s">
        <v>905</v>
      </c>
      <c r="M59" s="18">
        <v>9954691472</v>
      </c>
      <c r="N59" s="212" t="s">
        <v>1516</v>
      </c>
      <c r="O59" s="18"/>
      <c r="P59" s="99">
        <v>43588</v>
      </c>
      <c r="Q59" s="18" t="s">
        <v>160</v>
      </c>
      <c r="R59" s="18"/>
      <c r="S59" s="18"/>
      <c r="T59" s="18"/>
    </row>
    <row r="60" spans="1:20">
      <c r="A60" s="4">
        <v>56</v>
      </c>
      <c r="B60" s="17" t="s">
        <v>63</v>
      </c>
      <c r="C60" s="18" t="s">
        <v>171</v>
      </c>
      <c r="D60" s="20" t="s">
        <v>25</v>
      </c>
      <c r="E60" s="88">
        <v>18287050727</v>
      </c>
      <c r="F60" s="18"/>
      <c r="G60" s="78">
        <v>11</v>
      </c>
      <c r="H60" s="19">
        <v>9</v>
      </c>
      <c r="I60" s="60">
        <f t="shared" si="0"/>
        <v>20</v>
      </c>
      <c r="J60" s="80">
        <v>7896915370</v>
      </c>
      <c r="K60" s="18" t="s">
        <v>904</v>
      </c>
      <c r="L60" s="18" t="s">
        <v>905</v>
      </c>
      <c r="M60" s="18">
        <v>9954691472</v>
      </c>
      <c r="N60" s="212" t="s">
        <v>1516</v>
      </c>
      <c r="O60" s="18"/>
      <c r="P60" s="99">
        <v>43588</v>
      </c>
      <c r="Q60" s="18" t="s">
        <v>160</v>
      </c>
      <c r="R60" s="18"/>
      <c r="S60" s="18"/>
      <c r="T60" s="18"/>
    </row>
    <row r="61" spans="1:20" ht="33">
      <c r="A61" s="4">
        <v>57</v>
      </c>
      <c r="B61" s="17" t="s">
        <v>63</v>
      </c>
      <c r="C61" s="18" t="s">
        <v>172</v>
      </c>
      <c r="D61" s="20" t="s">
        <v>25</v>
      </c>
      <c r="E61" s="88">
        <v>18287050728</v>
      </c>
      <c r="F61" s="58"/>
      <c r="G61" s="78">
        <v>18</v>
      </c>
      <c r="H61" s="17">
        <v>14</v>
      </c>
      <c r="I61" s="60">
        <f t="shared" si="0"/>
        <v>32</v>
      </c>
      <c r="J61" s="80" t="s">
        <v>1418</v>
      </c>
      <c r="K61" s="18" t="s">
        <v>904</v>
      </c>
      <c r="L61" s="18" t="s">
        <v>905</v>
      </c>
      <c r="M61" s="18">
        <v>9954691472</v>
      </c>
      <c r="N61" s="212" t="s">
        <v>1516</v>
      </c>
      <c r="O61" s="58"/>
      <c r="P61" s="99">
        <v>43588</v>
      </c>
      <c r="Q61" s="18" t="s">
        <v>160</v>
      </c>
      <c r="R61" s="18"/>
      <c r="S61" s="18"/>
      <c r="T61" s="18"/>
    </row>
    <row r="62" spans="1:20">
      <c r="A62" s="4">
        <v>58</v>
      </c>
      <c r="B62" s="17" t="s">
        <v>63</v>
      </c>
      <c r="C62" s="90" t="s">
        <v>173</v>
      </c>
      <c r="D62" s="78" t="s">
        <v>23</v>
      </c>
      <c r="E62" s="78" t="s">
        <v>238</v>
      </c>
      <c r="F62" s="18" t="s">
        <v>1417</v>
      </c>
      <c r="G62" s="78">
        <v>3</v>
      </c>
      <c r="H62" s="19">
        <v>3</v>
      </c>
      <c r="I62" s="60">
        <f t="shared" si="0"/>
        <v>6</v>
      </c>
      <c r="J62" s="78" t="s">
        <v>274</v>
      </c>
      <c r="K62" s="18" t="s">
        <v>906</v>
      </c>
      <c r="L62" s="18" t="s">
        <v>907</v>
      </c>
      <c r="M62" s="18">
        <v>9859540676</v>
      </c>
      <c r="N62" s="212" t="s">
        <v>1517</v>
      </c>
      <c r="O62" s="214">
        <v>8011233994</v>
      </c>
      <c r="P62" s="98">
        <v>43589</v>
      </c>
      <c r="Q62" s="18" t="s">
        <v>161</v>
      </c>
      <c r="R62" s="18"/>
      <c r="S62" s="18"/>
      <c r="T62" s="18"/>
    </row>
    <row r="63" spans="1:20">
      <c r="A63" s="4">
        <v>59</v>
      </c>
      <c r="B63" s="17" t="s">
        <v>63</v>
      </c>
      <c r="C63" s="90" t="s">
        <v>174</v>
      </c>
      <c r="D63" s="78" t="s">
        <v>23</v>
      </c>
      <c r="E63" s="78" t="s">
        <v>239</v>
      </c>
      <c r="F63" s="18" t="s">
        <v>1417</v>
      </c>
      <c r="G63" s="78">
        <v>25</v>
      </c>
      <c r="H63" s="19">
        <v>27</v>
      </c>
      <c r="I63" s="60">
        <f t="shared" si="0"/>
        <v>52</v>
      </c>
      <c r="J63" s="78" t="s">
        <v>275</v>
      </c>
      <c r="K63" s="18" t="s">
        <v>908</v>
      </c>
      <c r="L63" s="18" t="s">
        <v>909</v>
      </c>
      <c r="M63" s="18">
        <v>7399118145</v>
      </c>
      <c r="N63" s="212" t="s">
        <v>1518</v>
      </c>
      <c r="O63" s="213">
        <v>9365345089</v>
      </c>
      <c r="P63" s="98">
        <v>43589</v>
      </c>
      <c r="Q63" s="18" t="s">
        <v>161</v>
      </c>
      <c r="R63" s="18"/>
      <c r="S63" s="18"/>
      <c r="T63" s="18"/>
    </row>
    <row r="64" spans="1:20">
      <c r="A64" s="4">
        <v>60</v>
      </c>
      <c r="B64" s="17" t="s">
        <v>63</v>
      </c>
      <c r="C64" s="90" t="s">
        <v>175</v>
      </c>
      <c r="D64" s="78" t="s">
        <v>23</v>
      </c>
      <c r="E64" s="78" t="s">
        <v>240</v>
      </c>
      <c r="F64" s="18" t="s">
        <v>1417</v>
      </c>
      <c r="G64" s="78">
        <v>15</v>
      </c>
      <c r="H64" s="19">
        <v>17</v>
      </c>
      <c r="I64" s="60">
        <f t="shared" si="0"/>
        <v>32</v>
      </c>
      <c r="J64" s="78" t="s">
        <v>276</v>
      </c>
      <c r="K64" s="18" t="s">
        <v>908</v>
      </c>
      <c r="L64" s="18" t="s">
        <v>909</v>
      </c>
      <c r="M64" s="18">
        <v>7399118145</v>
      </c>
      <c r="N64" s="212" t="s">
        <v>1518</v>
      </c>
      <c r="O64" s="213">
        <v>9365345089</v>
      </c>
      <c r="P64" s="98">
        <v>43589</v>
      </c>
      <c r="Q64" s="18" t="s">
        <v>161</v>
      </c>
      <c r="R64" s="18"/>
      <c r="S64" s="18"/>
      <c r="T64" s="18"/>
    </row>
    <row r="65" spans="1:20">
      <c r="A65" s="4">
        <v>61</v>
      </c>
      <c r="B65" s="17" t="s">
        <v>63</v>
      </c>
      <c r="C65" s="90" t="s">
        <v>176</v>
      </c>
      <c r="D65" s="78" t="s">
        <v>23</v>
      </c>
      <c r="E65" s="78" t="s">
        <v>241</v>
      </c>
      <c r="F65" s="18" t="s">
        <v>1417</v>
      </c>
      <c r="G65" s="78">
        <v>35</v>
      </c>
      <c r="H65" s="19">
        <v>25</v>
      </c>
      <c r="I65" s="60">
        <f t="shared" si="0"/>
        <v>60</v>
      </c>
      <c r="J65" s="78" t="s">
        <v>277</v>
      </c>
      <c r="K65" s="18" t="s">
        <v>910</v>
      </c>
      <c r="L65" s="18" t="s">
        <v>911</v>
      </c>
      <c r="M65" s="18">
        <v>9954759887</v>
      </c>
      <c r="N65" s="212" t="s">
        <v>1519</v>
      </c>
      <c r="O65" s="213">
        <v>9957885742</v>
      </c>
      <c r="P65" s="98">
        <v>43589</v>
      </c>
      <c r="Q65" s="18" t="s">
        <v>161</v>
      </c>
      <c r="R65" s="18"/>
      <c r="S65" s="18"/>
      <c r="T65" s="18"/>
    </row>
    <row r="66" spans="1:20">
      <c r="A66" s="4">
        <v>62</v>
      </c>
      <c r="B66" s="17" t="s">
        <v>63</v>
      </c>
      <c r="C66" s="91"/>
      <c r="D66" s="82"/>
      <c r="E66" s="82"/>
      <c r="F66" s="18"/>
      <c r="G66" s="82"/>
      <c r="H66" s="19"/>
      <c r="I66" s="60">
        <f t="shared" si="0"/>
        <v>0</v>
      </c>
      <c r="J66" s="82"/>
      <c r="K66" s="18"/>
      <c r="L66" s="18"/>
      <c r="M66" s="18"/>
      <c r="N66" s="18"/>
      <c r="O66" s="18"/>
      <c r="P66" s="100">
        <v>43590</v>
      </c>
      <c r="Q66" s="18" t="s">
        <v>162</v>
      </c>
      <c r="R66" s="18"/>
      <c r="S66" s="18"/>
      <c r="T66" s="18"/>
    </row>
    <row r="67" spans="1:20">
      <c r="A67" s="4">
        <v>63</v>
      </c>
      <c r="B67" s="17" t="s">
        <v>63</v>
      </c>
      <c r="C67" s="90" t="s">
        <v>177</v>
      </c>
      <c r="D67" s="78" t="s">
        <v>23</v>
      </c>
      <c r="E67" s="78" t="s">
        <v>242</v>
      </c>
      <c r="F67" s="18" t="s">
        <v>1417</v>
      </c>
      <c r="G67" s="78">
        <v>33</v>
      </c>
      <c r="H67" s="19">
        <v>33</v>
      </c>
      <c r="I67" s="60">
        <f t="shared" si="0"/>
        <v>66</v>
      </c>
      <c r="J67" s="78" t="s">
        <v>278</v>
      </c>
      <c r="K67" s="18" t="s">
        <v>906</v>
      </c>
      <c r="L67" s="18" t="s">
        <v>912</v>
      </c>
      <c r="M67" s="18">
        <v>8721915192</v>
      </c>
      <c r="N67" s="212" t="s">
        <v>1520</v>
      </c>
      <c r="O67" s="214">
        <v>7086222705</v>
      </c>
      <c r="P67" s="98">
        <v>43591</v>
      </c>
      <c r="Q67" s="18" t="s">
        <v>163</v>
      </c>
      <c r="R67" s="18"/>
      <c r="S67" s="18"/>
      <c r="T67" s="18"/>
    </row>
    <row r="68" spans="1:20">
      <c r="A68" s="4">
        <v>64</v>
      </c>
      <c r="B68" s="17" t="s">
        <v>63</v>
      </c>
      <c r="C68" s="90" t="s">
        <v>178</v>
      </c>
      <c r="D68" s="78" t="s">
        <v>23</v>
      </c>
      <c r="E68" s="78" t="s">
        <v>243</v>
      </c>
      <c r="F68" s="18" t="s">
        <v>1417</v>
      </c>
      <c r="G68" s="78">
        <v>10</v>
      </c>
      <c r="H68" s="19">
        <v>20</v>
      </c>
      <c r="I68" s="60">
        <f t="shared" si="0"/>
        <v>30</v>
      </c>
      <c r="J68" s="78" t="s">
        <v>279</v>
      </c>
      <c r="K68" s="18" t="s">
        <v>906</v>
      </c>
      <c r="L68" s="18" t="s">
        <v>912</v>
      </c>
      <c r="M68" s="18">
        <v>8721915192</v>
      </c>
      <c r="N68" s="212" t="s">
        <v>1520</v>
      </c>
      <c r="O68" s="214">
        <v>7086222705</v>
      </c>
      <c r="P68" s="98">
        <v>43591</v>
      </c>
      <c r="Q68" s="18" t="s">
        <v>163</v>
      </c>
      <c r="R68" s="18"/>
      <c r="S68" s="18"/>
      <c r="T68" s="18"/>
    </row>
    <row r="69" spans="1:20">
      <c r="A69" s="4">
        <v>65</v>
      </c>
      <c r="B69" s="17" t="s">
        <v>63</v>
      </c>
      <c r="C69" s="18" t="s">
        <v>179</v>
      </c>
      <c r="D69" s="20" t="s">
        <v>25</v>
      </c>
      <c r="E69" s="95">
        <v>18287050809</v>
      </c>
      <c r="F69" s="18"/>
      <c r="G69" s="78">
        <v>12</v>
      </c>
      <c r="H69" s="19">
        <v>19</v>
      </c>
      <c r="I69" s="60">
        <f t="shared" si="0"/>
        <v>31</v>
      </c>
      <c r="J69" s="80">
        <v>9678991014</v>
      </c>
      <c r="K69" s="18" t="s">
        <v>906</v>
      </c>
      <c r="L69" s="18" t="s">
        <v>912</v>
      </c>
      <c r="M69" s="18">
        <v>8721915192</v>
      </c>
      <c r="N69" s="212" t="s">
        <v>1520</v>
      </c>
      <c r="O69" s="214">
        <v>7086222705</v>
      </c>
      <c r="P69" s="99">
        <v>43591</v>
      </c>
      <c r="Q69" s="18" t="s">
        <v>163</v>
      </c>
      <c r="R69" s="18"/>
      <c r="S69" s="18"/>
      <c r="T69" s="18"/>
    </row>
    <row r="70" spans="1:20">
      <c r="A70" s="4">
        <v>66</v>
      </c>
      <c r="B70" s="17" t="s">
        <v>63</v>
      </c>
      <c r="C70" s="18" t="s">
        <v>180</v>
      </c>
      <c r="D70" s="20" t="s">
        <v>25</v>
      </c>
      <c r="E70" s="95">
        <v>18287050810</v>
      </c>
      <c r="F70" s="18"/>
      <c r="G70" s="78">
        <v>25</v>
      </c>
      <c r="H70" s="19">
        <v>19</v>
      </c>
      <c r="I70" s="60">
        <f t="shared" ref="I70:I133" si="1">SUM(G70:H70)</f>
        <v>44</v>
      </c>
      <c r="J70" s="80">
        <v>8473936419</v>
      </c>
      <c r="K70" s="18" t="s">
        <v>906</v>
      </c>
      <c r="L70" s="18" t="s">
        <v>912</v>
      </c>
      <c r="M70" s="18">
        <v>8721915192</v>
      </c>
      <c r="N70" s="212" t="s">
        <v>1520</v>
      </c>
      <c r="O70" s="214">
        <v>7086222705</v>
      </c>
      <c r="P70" s="99">
        <v>43591</v>
      </c>
      <c r="Q70" s="18" t="s">
        <v>163</v>
      </c>
      <c r="R70" s="18"/>
      <c r="S70" s="18"/>
      <c r="T70" s="18"/>
    </row>
    <row r="71" spans="1:20">
      <c r="A71" s="4">
        <v>67</v>
      </c>
      <c r="B71" s="17" t="s">
        <v>63</v>
      </c>
      <c r="C71" s="92" t="s">
        <v>181</v>
      </c>
      <c r="D71" s="20" t="s">
        <v>25</v>
      </c>
      <c r="E71" s="95">
        <v>18287050812</v>
      </c>
      <c r="F71" s="18"/>
      <c r="G71" s="78">
        <v>13</v>
      </c>
      <c r="H71" s="19">
        <v>8</v>
      </c>
      <c r="I71" s="60">
        <f t="shared" si="1"/>
        <v>21</v>
      </c>
      <c r="J71" s="48">
        <v>8011942680</v>
      </c>
      <c r="K71" s="18" t="s">
        <v>906</v>
      </c>
      <c r="L71" s="18" t="s">
        <v>1408</v>
      </c>
      <c r="M71" s="18">
        <v>9101482624</v>
      </c>
      <c r="N71" s="212" t="s">
        <v>1521</v>
      </c>
      <c r="O71" s="214">
        <v>6900786234</v>
      </c>
      <c r="P71" s="99">
        <v>43591</v>
      </c>
      <c r="Q71" s="18" t="s">
        <v>163</v>
      </c>
      <c r="R71" s="18"/>
      <c r="S71" s="18"/>
      <c r="T71" s="18"/>
    </row>
    <row r="72" spans="1:20">
      <c r="A72" s="4">
        <v>68</v>
      </c>
      <c r="B72" s="17" t="s">
        <v>63</v>
      </c>
      <c r="C72" s="90" t="s">
        <v>182</v>
      </c>
      <c r="D72" s="78" t="s">
        <v>23</v>
      </c>
      <c r="E72" s="78" t="s">
        <v>244</v>
      </c>
      <c r="F72" s="18" t="s">
        <v>1473</v>
      </c>
      <c r="G72" s="78">
        <v>5</v>
      </c>
      <c r="H72" s="19">
        <v>45</v>
      </c>
      <c r="I72" s="60">
        <f t="shared" si="1"/>
        <v>50</v>
      </c>
      <c r="J72" s="78" t="s">
        <v>280</v>
      </c>
      <c r="K72" s="18" t="s">
        <v>904</v>
      </c>
      <c r="L72" s="18" t="s">
        <v>905</v>
      </c>
      <c r="M72" s="18">
        <v>9954691472</v>
      </c>
      <c r="N72" s="212" t="s">
        <v>1522</v>
      </c>
      <c r="O72" s="215">
        <v>9854421905</v>
      </c>
      <c r="P72" s="98">
        <v>43592</v>
      </c>
      <c r="Q72" s="18" t="s">
        <v>164</v>
      </c>
      <c r="R72" s="18"/>
      <c r="S72" s="18"/>
      <c r="T72" s="18"/>
    </row>
    <row r="73" spans="1:20">
      <c r="A73" s="4">
        <v>69</v>
      </c>
      <c r="B73" s="17" t="s">
        <v>63</v>
      </c>
      <c r="C73" s="18" t="s">
        <v>183</v>
      </c>
      <c r="D73" s="20" t="s">
        <v>25</v>
      </c>
      <c r="E73" s="88">
        <v>18287050701</v>
      </c>
      <c r="F73" s="18"/>
      <c r="G73" s="78">
        <v>5</v>
      </c>
      <c r="H73" s="19">
        <v>4</v>
      </c>
      <c r="I73" s="60">
        <f t="shared" si="1"/>
        <v>9</v>
      </c>
      <c r="J73" s="80">
        <v>9476883400</v>
      </c>
      <c r="K73" s="18" t="s">
        <v>942</v>
      </c>
      <c r="L73" s="18" t="s">
        <v>921</v>
      </c>
      <c r="M73" s="18">
        <v>9365019477</v>
      </c>
      <c r="N73" s="212" t="s">
        <v>1523</v>
      </c>
      <c r="O73" s="18"/>
      <c r="P73" s="99">
        <v>43592</v>
      </c>
      <c r="Q73" s="18" t="s">
        <v>164</v>
      </c>
      <c r="R73" s="18"/>
      <c r="S73" s="18"/>
      <c r="T73" s="18"/>
    </row>
    <row r="74" spans="1:20">
      <c r="A74" s="4">
        <v>70</v>
      </c>
      <c r="B74" s="17" t="s">
        <v>63</v>
      </c>
      <c r="C74" s="18" t="s">
        <v>184</v>
      </c>
      <c r="D74" s="20" t="s">
        <v>25</v>
      </c>
      <c r="E74" s="88">
        <v>18287050707</v>
      </c>
      <c r="F74" s="18"/>
      <c r="G74" s="78">
        <f>17+7</f>
        <v>24</v>
      </c>
      <c r="H74" s="19">
        <f>12+17</f>
        <v>29</v>
      </c>
      <c r="I74" s="60">
        <f t="shared" si="1"/>
        <v>53</v>
      </c>
      <c r="J74" s="80">
        <v>8472818469</v>
      </c>
      <c r="K74" s="18" t="s">
        <v>1419</v>
      </c>
      <c r="L74" s="18" t="s">
        <v>1420</v>
      </c>
      <c r="M74" s="18"/>
      <c r="N74" s="212" t="s">
        <v>1524</v>
      </c>
      <c r="O74" s="213">
        <v>9577373038</v>
      </c>
      <c r="P74" s="99">
        <v>43592</v>
      </c>
      <c r="Q74" s="18" t="s">
        <v>164</v>
      </c>
      <c r="R74" s="18"/>
      <c r="S74" s="18"/>
      <c r="T74" s="18"/>
    </row>
    <row r="75" spans="1:20">
      <c r="A75" s="4">
        <v>71</v>
      </c>
      <c r="B75" s="17" t="s">
        <v>63</v>
      </c>
      <c r="C75" s="18" t="s">
        <v>185</v>
      </c>
      <c r="D75" s="20" t="s">
        <v>25</v>
      </c>
      <c r="E75" s="95">
        <v>18287050831</v>
      </c>
      <c r="F75" s="18"/>
      <c r="G75" s="78">
        <f>7+4</f>
        <v>11</v>
      </c>
      <c r="H75" s="19">
        <f>6+6</f>
        <v>12</v>
      </c>
      <c r="I75" s="60">
        <f t="shared" si="1"/>
        <v>23</v>
      </c>
      <c r="J75" s="80">
        <v>9365074479</v>
      </c>
      <c r="K75" s="18" t="s">
        <v>904</v>
      </c>
      <c r="L75" s="18" t="s">
        <v>905</v>
      </c>
      <c r="M75" s="18">
        <v>9954691472</v>
      </c>
      <c r="N75" s="212" t="s">
        <v>1522</v>
      </c>
      <c r="O75" s="215">
        <v>9854421905</v>
      </c>
      <c r="P75" s="99">
        <v>43592</v>
      </c>
      <c r="Q75" s="18" t="s">
        <v>164</v>
      </c>
      <c r="R75" s="18"/>
      <c r="S75" s="18"/>
      <c r="T75" s="18"/>
    </row>
    <row r="76" spans="1:20">
      <c r="A76" s="4">
        <v>72</v>
      </c>
      <c r="B76" s="17" t="s">
        <v>63</v>
      </c>
      <c r="C76" s="90" t="s">
        <v>186</v>
      </c>
      <c r="D76" s="78" t="s">
        <v>23</v>
      </c>
      <c r="E76" s="78" t="s">
        <v>245</v>
      </c>
      <c r="F76" s="18" t="s">
        <v>1417</v>
      </c>
      <c r="G76" s="78">
        <v>30</v>
      </c>
      <c r="H76" s="19">
        <v>30</v>
      </c>
      <c r="I76" s="60">
        <f t="shared" si="1"/>
        <v>60</v>
      </c>
      <c r="J76" s="78" t="s">
        <v>281</v>
      </c>
      <c r="K76" s="18" t="s">
        <v>904</v>
      </c>
      <c r="L76" s="18" t="s">
        <v>905</v>
      </c>
      <c r="M76" s="18">
        <v>9954691472</v>
      </c>
      <c r="N76" s="212" t="s">
        <v>1522</v>
      </c>
      <c r="O76" s="215">
        <v>9854421905</v>
      </c>
      <c r="P76" s="98">
        <v>43593</v>
      </c>
      <c r="Q76" s="18" t="s">
        <v>158</v>
      </c>
      <c r="R76" s="18"/>
      <c r="S76" s="18"/>
      <c r="T76" s="18"/>
    </row>
    <row r="77" spans="1:20">
      <c r="A77" s="4">
        <v>73</v>
      </c>
      <c r="B77" s="17" t="s">
        <v>63</v>
      </c>
      <c r="C77" s="90" t="s">
        <v>187</v>
      </c>
      <c r="D77" s="78" t="s">
        <v>23</v>
      </c>
      <c r="E77" s="78">
        <v>18030406903</v>
      </c>
      <c r="F77" s="18" t="s">
        <v>1473</v>
      </c>
      <c r="G77" s="78">
        <v>20</v>
      </c>
      <c r="H77" s="19">
        <v>21</v>
      </c>
      <c r="I77" s="60">
        <f t="shared" si="1"/>
        <v>41</v>
      </c>
      <c r="J77" s="78" t="s">
        <v>282</v>
      </c>
      <c r="K77" s="18" t="s">
        <v>904</v>
      </c>
      <c r="L77" s="18" t="s">
        <v>905</v>
      </c>
      <c r="M77" s="18">
        <v>9954691472</v>
      </c>
      <c r="N77" s="212" t="s">
        <v>1522</v>
      </c>
      <c r="O77" s="215">
        <v>9854421905</v>
      </c>
      <c r="P77" s="98">
        <v>43593</v>
      </c>
      <c r="Q77" s="18" t="s">
        <v>158</v>
      </c>
      <c r="R77" s="18"/>
      <c r="S77" s="18"/>
      <c r="T77" s="18"/>
    </row>
    <row r="78" spans="1:20">
      <c r="A78" s="4">
        <v>74</v>
      </c>
      <c r="B78" s="17" t="s">
        <v>63</v>
      </c>
      <c r="C78" s="18" t="s">
        <v>188</v>
      </c>
      <c r="D78" s="20" t="s">
        <v>25</v>
      </c>
      <c r="E78" s="88">
        <v>18287050709</v>
      </c>
      <c r="F78" s="18"/>
      <c r="G78" s="78">
        <v>19</v>
      </c>
      <c r="H78" s="19">
        <v>24</v>
      </c>
      <c r="I78" s="60">
        <f t="shared" si="1"/>
        <v>43</v>
      </c>
      <c r="J78" s="80">
        <v>8011239287</v>
      </c>
      <c r="K78" s="18" t="s">
        <v>904</v>
      </c>
      <c r="L78" s="18" t="s">
        <v>905</v>
      </c>
      <c r="M78" s="18">
        <v>9954691472</v>
      </c>
      <c r="N78" s="212" t="s">
        <v>1522</v>
      </c>
      <c r="O78" s="215">
        <v>9854421905</v>
      </c>
      <c r="P78" s="99">
        <v>43593</v>
      </c>
      <c r="Q78" s="18" t="s">
        <v>158</v>
      </c>
      <c r="R78" s="18"/>
      <c r="S78" s="18"/>
      <c r="T78" s="18"/>
    </row>
    <row r="79" spans="1:20" ht="33">
      <c r="A79" s="4">
        <v>75</v>
      </c>
      <c r="B79" s="17" t="s">
        <v>63</v>
      </c>
      <c r="C79" s="90" t="s">
        <v>235</v>
      </c>
      <c r="D79" s="78" t="s">
        <v>23</v>
      </c>
      <c r="E79" s="78" t="s">
        <v>246</v>
      </c>
      <c r="F79" s="18" t="s">
        <v>1502</v>
      </c>
      <c r="G79" s="78">
        <v>87</v>
      </c>
      <c r="H79" s="19">
        <v>91</v>
      </c>
      <c r="I79" s="60">
        <f t="shared" si="1"/>
        <v>178</v>
      </c>
      <c r="J79" s="78" t="s">
        <v>283</v>
      </c>
      <c r="K79" s="18" t="s">
        <v>904</v>
      </c>
      <c r="L79" s="18" t="s">
        <v>905</v>
      </c>
      <c r="M79" s="18">
        <v>9954691472</v>
      </c>
      <c r="N79" s="212" t="s">
        <v>1525</v>
      </c>
      <c r="O79" s="18"/>
      <c r="P79" s="98">
        <v>43594</v>
      </c>
      <c r="Q79" s="18" t="s">
        <v>159</v>
      </c>
      <c r="R79" s="18"/>
      <c r="S79" s="18"/>
      <c r="T79" s="18"/>
    </row>
    <row r="80" spans="1:20">
      <c r="A80" s="4">
        <v>76</v>
      </c>
      <c r="B80" s="17" t="s">
        <v>63</v>
      </c>
      <c r="C80" s="90" t="s">
        <v>190</v>
      </c>
      <c r="D80" s="78" t="s">
        <v>23</v>
      </c>
      <c r="E80" s="78" t="s">
        <v>247</v>
      </c>
      <c r="F80" s="18" t="s">
        <v>508</v>
      </c>
      <c r="G80" s="78">
        <v>78</v>
      </c>
      <c r="H80" s="19">
        <v>84</v>
      </c>
      <c r="I80" s="60">
        <f t="shared" si="1"/>
        <v>162</v>
      </c>
      <c r="J80" s="78" t="s">
        <v>284</v>
      </c>
      <c r="K80" s="18" t="s">
        <v>910</v>
      </c>
      <c r="L80" s="18" t="s">
        <v>911</v>
      </c>
      <c r="M80" s="18">
        <v>9954759887</v>
      </c>
      <c r="N80" s="212" t="s">
        <v>1519</v>
      </c>
      <c r="O80" s="213">
        <v>9957885742</v>
      </c>
      <c r="P80" s="98"/>
      <c r="Q80" s="18"/>
      <c r="R80" s="18"/>
      <c r="S80" s="18"/>
      <c r="T80" s="18"/>
    </row>
    <row r="81" spans="1:20">
      <c r="A81" s="4">
        <v>77</v>
      </c>
      <c r="B81" s="17" t="s">
        <v>63</v>
      </c>
      <c r="C81" s="18" t="s">
        <v>189</v>
      </c>
      <c r="D81" s="20" t="s">
        <v>25</v>
      </c>
      <c r="E81" s="88">
        <v>18287050733</v>
      </c>
      <c r="F81" s="18"/>
      <c r="G81" s="78">
        <v>12</v>
      </c>
      <c r="H81" s="19">
        <v>17</v>
      </c>
      <c r="I81" s="60">
        <f t="shared" si="1"/>
        <v>29</v>
      </c>
      <c r="J81" s="80">
        <v>8135802890</v>
      </c>
      <c r="K81" s="18" t="s">
        <v>910</v>
      </c>
      <c r="L81" s="18" t="s">
        <v>911</v>
      </c>
      <c r="M81" s="18">
        <v>9954759887</v>
      </c>
      <c r="N81" s="212" t="s">
        <v>1519</v>
      </c>
      <c r="O81" s="213">
        <v>9957885742</v>
      </c>
      <c r="P81" s="99">
        <v>43595</v>
      </c>
      <c r="Q81" s="18" t="s">
        <v>160</v>
      </c>
      <c r="R81" s="18"/>
      <c r="S81" s="18"/>
      <c r="T81" s="18"/>
    </row>
    <row r="82" spans="1:20">
      <c r="A82" s="4">
        <v>78</v>
      </c>
      <c r="B82" s="17" t="s">
        <v>63</v>
      </c>
      <c r="C82" s="90"/>
      <c r="D82" s="78"/>
      <c r="E82" s="78"/>
      <c r="F82" s="18"/>
      <c r="G82" s="78"/>
      <c r="H82" s="19"/>
      <c r="I82" s="60">
        <f t="shared" si="1"/>
        <v>0</v>
      </c>
      <c r="J82" s="78"/>
      <c r="K82" s="18"/>
      <c r="L82" s="18"/>
      <c r="M82" s="18"/>
      <c r="N82" s="212"/>
      <c r="O82" s="213"/>
      <c r="P82" s="99">
        <v>43596</v>
      </c>
      <c r="Q82" s="18" t="s">
        <v>161</v>
      </c>
      <c r="R82" s="18"/>
      <c r="S82" s="18"/>
      <c r="T82" s="18"/>
    </row>
    <row r="83" spans="1:20">
      <c r="A83" s="4">
        <v>79</v>
      </c>
      <c r="B83" s="17" t="s">
        <v>63</v>
      </c>
      <c r="C83" s="18" t="s">
        <v>191</v>
      </c>
      <c r="D83" s="20" t="s">
        <v>25</v>
      </c>
      <c r="E83" s="88">
        <v>18287050731</v>
      </c>
      <c r="F83" s="18"/>
      <c r="G83" s="78">
        <f>16+10</f>
        <v>26</v>
      </c>
      <c r="H83" s="19">
        <f>7+10</f>
        <v>17</v>
      </c>
      <c r="I83" s="60">
        <f t="shared" si="1"/>
        <v>43</v>
      </c>
      <c r="J83" s="80">
        <v>6001069779</v>
      </c>
      <c r="K83" s="18" t="s">
        <v>910</v>
      </c>
      <c r="L83" s="18" t="s">
        <v>911</v>
      </c>
      <c r="M83" s="18">
        <v>9954759887</v>
      </c>
      <c r="N83" s="212" t="s">
        <v>1519</v>
      </c>
      <c r="O83" s="213">
        <v>9957885742</v>
      </c>
      <c r="P83" s="99">
        <v>43596</v>
      </c>
      <c r="Q83" s="18" t="s">
        <v>161</v>
      </c>
      <c r="R83" s="18"/>
      <c r="S83" s="18"/>
      <c r="T83" s="18"/>
    </row>
    <row r="84" spans="1:20" ht="33">
      <c r="A84" s="4">
        <v>80</v>
      </c>
      <c r="B84" s="17" t="s">
        <v>63</v>
      </c>
      <c r="C84" s="18" t="s">
        <v>192</v>
      </c>
      <c r="D84" s="20" t="s">
        <v>25</v>
      </c>
      <c r="E84" s="88">
        <v>18287050732</v>
      </c>
      <c r="F84" s="18"/>
      <c r="G84" s="78">
        <v>21</v>
      </c>
      <c r="H84" s="19">
        <v>20</v>
      </c>
      <c r="I84" s="60">
        <f t="shared" si="1"/>
        <v>41</v>
      </c>
      <c r="J84" s="80" t="s">
        <v>285</v>
      </c>
      <c r="K84" s="18" t="s">
        <v>910</v>
      </c>
      <c r="L84" s="18" t="s">
        <v>911</v>
      </c>
      <c r="M84" s="18">
        <v>9954759887</v>
      </c>
      <c r="N84" s="212" t="s">
        <v>1519</v>
      </c>
      <c r="O84" s="213">
        <v>9957885742</v>
      </c>
      <c r="P84" s="99">
        <v>43596</v>
      </c>
      <c r="Q84" s="18" t="s">
        <v>161</v>
      </c>
      <c r="R84" s="18"/>
      <c r="S84" s="18"/>
      <c r="T84" s="18"/>
    </row>
    <row r="85" spans="1:20">
      <c r="A85" s="4">
        <v>81</v>
      </c>
      <c r="B85" s="17" t="s">
        <v>63</v>
      </c>
      <c r="C85" s="93"/>
      <c r="D85" s="94"/>
      <c r="E85" s="89"/>
      <c r="F85" s="18"/>
      <c r="G85" s="96"/>
      <c r="H85" s="19"/>
      <c r="I85" s="60">
        <f t="shared" si="1"/>
        <v>0</v>
      </c>
      <c r="J85" s="81"/>
      <c r="K85" s="18"/>
      <c r="L85" s="18"/>
      <c r="M85" s="18"/>
      <c r="N85" s="18"/>
      <c r="O85" s="18"/>
      <c r="P85" s="97">
        <v>43597</v>
      </c>
      <c r="Q85" s="18" t="s">
        <v>162</v>
      </c>
      <c r="R85" s="18"/>
      <c r="S85" s="18"/>
      <c r="T85" s="18"/>
    </row>
    <row r="86" spans="1:20" ht="33">
      <c r="A86" s="4">
        <v>82</v>
      </c>
      <c r="B86" s="17" t="s">
        <v>63</v>
      </c>
      <c r="C86" s="90" t="s">
        <v>193</v>
      </c>
      <c r="D86" s="78" t="s">
        <v>23</v>
      </c>
      <c r="E86" s="78" t="s">
        <v>248</v>
      </c>
      <c r="F86" s="18" t="s">
        <v>1417</v>
      </c>
      <c r="G86" s="78">
        <v>11</v>
      </c>
      <c r="H86" s="19">
        <v>11</v>
      </c>
      <c r="I86" s="60">
        <f t="shared" si="1"/>
        <v>22</v>
      </c>
      <c r="J86" s="78" t="s">
        <v>286</v>
      </c>
      <c r="K86" s="18" t="s">
        <v>914</v>
      </c>
      <c r="L86" s="18" t="s">
        <v>1422</v>
      </c>
      <c r="M86" s="18">
        <v>7896668086</v>
      </c>
      <c r="N86" s="121" t="s">
        <v>1526</v>
      </c>
      <c r="O86" s="121">
        <v>9577385368</v>
      </c>
      <c r="P86" s="98">
        <v>43598</v>
      </c>
      <c r="Q86" s="18" t="s">
        <v>163</v>
      </c>
      <c r="R86" s="18"/>
      <c r="S86" s="18"/>
      <c r="T86" s="18"/>
    </row>
    <row r="87" spans="1:20" ht="33">
      <c r="A87" s="4">
        <v>83</v>
      </c>
      <c r="B87" s="17" t="s">
        <v>63</v>
      </c>
      <c r="C87" s="18" t="s">
        <v>194</v>
      </c>
      <c r="D87" s="20" t="s">
        <v>25</v>
      </c>
      <c r="E87" s="88">
        <v>18287050706</v>
      </c>
      <c r="F87" s="18"/>
      <c r="G87" s="18">
        <f>10+12</f>
        <v>22</v>
      </c>
      <c r="H87" s="19">
        <f>15+8</f>
        <v>23</v>
      </c>
      <c r="I87" s="60">
        <f t="shared" si="1"/>
        <v>45</v>
      </c>
      <c r="J87" s="80" t="s">
        <v>1421</v>
      </c>
      <c r="K87" s="18" t="s">
        <v>914</v>
      </c>
      <c r="L87" s="18" t="s">
        <v>1422</v>
      </c>
      <c r="M87" s="18">
        <v>7896668086</v>
      </c>
      <c r="N87" s="121" t="s">
        <v>1526</v>
      </c>
      <c r="O87" s="121">
        <v>9577385368</v>
      </c>
      <c r="P87" s="99">
        <v>43598</v>
      </c>
      <c r="Q87" s="18" t="s">
        <v>163</v>
      </c>
      <c r="R87" s="18"/>
      <c r="S87" s="18"/>
      <c r="T87" s="18"/>
    </row>
    <row r="88" spans="1:20" ht="33">
      <c r="A88" s="4">
        <v>84</v>
      </c>
      <c r="B88" s="17" t="s">
        <v>63</v>
      </c>
      <c r="C88" s="90" t="s">
        <v>195</v>
      </c>
      <c r="D88" s="78" t="s">
        <v>23</v>
      </c>
      <c r="E88" s="78" t="s">
        <v>249</v>
      </c>
      <c r="F88" s="18" t="s">
        <v>1417</v>
      </c>
      <c r="G88" s="78">
        <v>20</v>
      </c>
      <c r="H88" s="19">
        <v>22</v>
      </c>
      <c r="I88" s="60">
        <f t="shared" si="1"/>
        <v>42</v>
      </c>
      <c r="J88" s="78" t="s">
        <v>287</v>
      </c>
      <c r="K88" s="18" t="s">
        <v>914</v>
      </c>
      <c r="L88" s="18" t="s">
        <v>1422</v>
      </c>
      <c r="M88" s="18">
        <v>7896668086</v>
      </c>
      <c r="N88" s="121" t="s">
        <v>1526</v>
      </c>
      <c r="O88" s="121">
        <v>9577385368</v>
      </c>
      <c r="P88" s="98">
        <v>43599</v>
      </c>
      <c r="Q88" s="18" t="s">
        <v>164</v>
      </c>
      <c r="R88" s="18"/>
      <c r="S88" s="18"/>
      <c r="T88" s="18"/>
    </row>
    <row r="89" spans="1:20" ht="33">
      <c r="A89" s="4">
        <v>85</v>
      </c>
      <c r="B89" s="17" t="s">
        <v>63</v>
      </c>
      <c r="C89" s="90" t="s">
        <v>196</v>
      </c>
      <c r="D89" s="78" t="s">
        <v>23</v>
      </c>
      <c r="E89" s="78" t="s">
        <v>250</v>
      </c>
      <c r="F89" s="18" t="s">
        <v>1417</v>
      </c>
      <c r="G89" s="78">
        <v>5</v>
      </c>
      <c r="H89" s="19">
        <v>8</v>
      </c>
      <c r="I89" s="60">
        <f t="shared" si="1"/>
        <v>13</v>
      </c>
      <c r="J89" s="78" t="s">
        <v>288</v>
      </c>
      <c r="K89" s="18" t="s">
        <v>914</v>
      </c>
      <c r="L89" s="18" t="s">
        <v>1422</v>
      </c>
      <c r="M89" s="18">
        <v>7896668086</v>
      </c>
      <c r="N89" s="121" t="s">
        <v>1526</v>
      </c>
      <c r="O89" s="121">
        <v>9577385368</v>
      </c>
      <c r="P89" s="98">
        <v>43599</v>
      </c>
      <c r="Q89" s="18" t="s">
        <v>164</v>
      </c>
      <c r="R89" s="18"/>
      <c r="S89" s="18"/>
      <c r="T89" s="18"/>
    </row>
    <row r="90" spans="1:20">
      <c r="A90" s="4">
        <v>86</v>
      </c>
      <c r="B90" s="17" t="s">
        <v>63</v>
      </c>
      <c r="C90" s="18" t="s">
        <v>197</v>
      </c>
      <c r="D90" s="20" t="s">
        <v>25</v>
      </c>
      <c r="E90" s="88">
        <v>18287050702</v>
      </c>
      <c r="F90" s="18"/>
      <c r="G90" s="18">
        <f>1+7</f>
        <v>8</v>
      </c>
      <c r="H90" s="19">
        <f>5+5</f>
        <v>10</v>
      </c>
      <c r="I90" s="60">
        <f t="shared" si="1"/>
        <v>18</v>
      </c>
      <c r="J90" s="80">
        <v>9365685902</v>
      </c>
      <c r="K90" s="120" t="s">
        <v>1423</v>
      </c>
      <c r="L90" s="18" t="s">
        <v>931</v>
      </c>
      <c r="M90" s="18">
        <v>8011240428</v>
      </c>
      <c r="N90" s="121" t="s">
        <v>1527</v>
      </c>
      <c r="O90" s="121">
        <v>8133005318</v>
      </c>
      <c r="P90" s="99">
        <v>43599</v>
      </c>
      <c r="Q90" s="18" t="s">
        <v>164</v>
      </c>
      <c r="R90" s="18"/>
      <c r="S90" s="18"/>
      <c r="T90" s="18"/>
    </row>
    <row r="91" spans="1:20">
      <c r="A91" s="4">
        <v>87</v>
      </c>
      <c r="B91" s="17" t="s">
        <v>63</v>
      </c>
      <c r="C91" s="18" t="s">
        <v>198</v>
      </c>
      <c r="D91" s="20" t="s">
        <v>25</v>
      </c>
      <c r="E91" s="88">
        <v>18287050703</v>
      </c>
      <c r="F91" s="18"/>
      <c r="G91" s="18">
        <f>7+5</f>
        <v>12</v>
      </c>
      <c r="H91" s="19">
        <f>7+7</f>
        <v>14</v>
      </c>
      <c r="I91" s="60">
        <f t="shared" si="1"/>
        <v>26</v>
      </c>
      <c r="J91" s="80">
        <v>9678235837</v>
      </c>
      <c r="K91" s="120" t="s">
        <v>1423</v>
      </c>
      <c r="L91" s="18" t="s">
        <v>931</v>
      </c>
      <c r="M91" s="18">
        <v>8011240428</v>
      </c>
      <c r="N91" s="121" t="s">
        <v>1527</v>
      </c>
      <c r="O91" s="121">
        <v>8133005318</v>
      </c>
      <c r="P91" s="99">
        <v>43599</v>
      </c>
      <c r="Q91" s="18" t="s">
        <v>164</v>
      </c>
      <c r="R91" s="18"/>
      <c r="S91" s="18"/>
      <c r="T91" s="18"/>
    </row>
    <row r="92" spans="1:20">
      <c r="A92" s="4">
        <v>88</v>
      </c>
      <c r="B92" s="17" t="s">
        <v>63</v>
      </c>
      <c r="C92" s="90" t="s">
        <v>199</v>
      </c>
      <c r="D92" s="78" t="s">
        <v>23</v>
      </c>
      <c r="E92" s="78" t="s">
        <v>251</v>
      </c>
      <c r="F92" s="18" t="s">
        <v>1417</v>
      </c>
      <c r="G92" s="78">
        <v>22</v>
      </c>
      <c r="H92" s="19">
        <v>26</v>
      </c>
      <c r="I92" s="60">
        <f t="shared" si="1"/>
        <v>48</v>
      </c>
      <c r="J92" s="78" t="s">
        <v>289</v>
      </c>
      <c r="K92" s="18" t="s">
        <v>913</v>
      </c>
      <c r="L92" s="18" t="s">
        <v>1424</v>
      </c>
      <c r="M92" s="18">
        <v>9954849457</v>
      </c>
      <c r="N92" s="121" t="s">
        <v>1528</v>
      </c>
      <c r="O92" s="121">
        <v>8474821765</v>
      </c>
      <c r="P92" s="98">
        <v>43600</v>
      </c>
      <c r="Q92" s="18" t="s">
        <v>158</v>
      </c>
      <c r="R92" s="18"/>
      <c r="S92" s="18"/>
      <c r="T92" s="18"/>
    </row>
    <row r="93" spans="1:20" ht="33">
      <c r="A93" s="4">
        <v>89</v>
      </c>
      <c r="B93" s="17" t="s">
        <v>63</v>
      </c>
      <c r="C93" s="18" t="s">
        <v>200</v>
      </c>
      <c r="D93" s="20" t="s">
        <v>25</v>
      </c>
      <c r="E93" s="88">
        <v>18287050723</v>
      </c>
      <c r="F93" s="18"/>
      <c r="G93" s="18">
        <f>10+12</f>
        <v>22</v>
      </c>
      <c r="H93" s="19">
        <f>13+13</f>
        <v>26</v>
      </c>
      <c r="I93" s="60">
        <f t="shared" si="1"/>
        <v>48</v>
      </c>
      <c r="J93" s="80">
        <v>9957702416</v>
      </c>
      <c r="K93" s="18" t="s">
        <v>913</v>
      </c>
      <c r="L93" s="18" t="s">
        <v>1424</v>
      </c>
      <c r="M93" s="18">
        <v>9954849457</v>
      </c>
      <c r="N93" s="121" t="s">
        <v>1528</v>
      </c>
      <c r="O93" s="121">
        <v>8474821765</v>
      </c>
      <c r="P93" s="99">
        <v>43600</v>
      </c>
      <c r="Q93" s="18" t="s">
        <v>158</v>
      </c>
      <c r="R93" s="18"/>
      <c r="S93" s="18"/>
      <c r="T93" s="18"/>
    </row>
    <row r="94" spans="1:20" ht="33">
      <c r="A94" s="4">
        <v>90</v>
      </c>
      <c r="B94" s="17" t="s">
        <v>63</v>
      </c>
      <c r="C94" s="18" t="s">
        <v>201</v>
      </c>
      <c r="D94" s="20" t="s">
        <v>25</v>
      </c>
      <c r="E94" s="88">
        <v>18287050724</v>
      </c>
      <c r="F94" s="18"/>
      <c r="G94" s="18">
        <f>9+8</f>
        <v>17</v>
      </c>
      <c r="H94" s="19">
        <f>10+8</f>
        <v>18</v>
      </c>
      <c r="I94" s="60">
        <f t="shared" si="1"/>
        <v>35</v>
      </c>
      <c r="J94" s="80" t="s">
        <v>1425</v>
      </c>
      <c r="K94" s="18" t="s">
        <v>913</v>
      </c>
      <c r="L94" s="18" t="s">
        <v>1424</v>
      </c>
      <c r="M94" s="18">
        <v>9954849457</v>
      </c>
      <c r="N94" s="121" t="s">
        <v>1528</v>
      </c>
      <c r="O94" s="121">
        <v>8474821765</v>
      </c>
      <c r="P94" s="99">
        <v>43600</v>
      </c>
      <c r="Q94" s="18" t="s">
        <v>158</v>
      </c>
      <c r="R94" s="18"/>
      <c r="S94" s="18"/>
      <c r="T94" s="18"/>
    </row>
    <row r="95" spans="1:20" ht="33">
      <c r="A95" s="4">
        <v>91</v>
      </c>
      <c r="B95" s="17" t="s">
        <v>63</v>
      </c>
      <c r="C95" s="90" t="s">
        <v>202</v>
      </c>
      <c r="D95" s="78" t="s">
        <v>23</v>
      </c>
      <c r="E95" s="78" t="s">
        <v>252</v>
      </c>
      <c r="F95" s="18" t="s">
        <v>1417</v>
      </c>
      <c r="G95" s="78">
        <v>83</v>
      </c>
      <c r="H95" s="19"/>
      <c r="I95" s="60">
        <f t="shared" si="1"/>
        <v>83</v>
      </c>
      <c r="J95" s="78" t="s">
        <v>290</v>
      </c>
      <c r="K95" s="18"/>
      <c r="L95" s="18"/>
      <c r="M95" s="18"/>
      <c r="N95" s="18"/>
      <c r="O95" s="18"/>
      <c r="P95" s="98">
        <v>43601</v>
      </c>
      <c r="Q95" s="18" t="s">
        <v>159</v>
      </c>
      <c r="R95" s="18"/>
      <c r="S95" s="18"/>
      <c r="T95" s="18"/>
    </row>
    <row r="96" spans="1:20">
      <c r="A96" s="4">
        <v>92</v>
      </c>
      <c r="B96" s="17" t="s">
        <v>63</v>
      </c>
      <c r="C96" s="18" t="s">
        <v>203</v>
      </c>
      <c r="D96" s="20" t="s">
        <v>25</v>
      </c>
      <c r="E96" s="88">
        <v>18287050725</v>
      </c>
      <c r="F96" s="18"/>
      <c r="G96" s="18">
        <f>15+18</f>
        <v>33</v>
      </c>
      <c r="H96" s="19">
        <f>12+21</f>
        <v>33</v>
      </c>
      <c r="I96" s="60">
        <f t="shared" si="1"/>
        <v>66</v>
      </c>
      <c r="J96" s="80">
        <v>7896517470</v>
      </c>
      <c r="K96" s="18" t="s">
        <v>913</v>
      </c>
      <c r="L96" s="18" t="s">
        <v>1424</v>
      </c>
      <c r="M96" s="18">
        <v>9954849457</v>
      </c>
      <c r="N96" s="121" t="s">
        <v>1529</v>
      </c>
      <c r="O96" s="121">
        <v>8471969751</v>
      </c>
      <c r="P96" s="99">
        <v>43601</v>
      </c>
      <c r="Q96" s="18" t="s">
        <v>159</v>
      </c>
      <c r="R96" s="18"/>
      <c r="S96" s="18"/>
      <c r="T96" s="18"/>
    </row>
    <row r="97" spans="1:20">
      <c r="A97" s="4">
        <v>93</v>
      </c>
      <c r="B97" s="17" t="s">
        <v>63</v>
      </c>
      <c r="C97" s="90" t="s">
        <v>204</v>
      </c>
      <c r="D97" s="78" t="s">
        <v>23</v>
      </c>
      <c r="E97" s="78" t="s">
        <v>253</v>
      </c>
      <c r="F97" s="18" t="s">
        <v>1473</v>
      </c>
      <c r="G97" s="78">
        <v>70</v>
      </c>
      <c r="H97" s="19">
        <v>74</v>
      </c>
      <c r="I97" s="60">
        <f t="shared" si="1"/>
        <v>144</v>
      </c>
      <c r="J97" s="78" t="s">
        <v>291</v>
      </c>
      <c r="K97" s="18" t="s">
        <v>913</v>
      </c>
      <c r="L97" s="18" t="s">
        <v>1424</v>
      </c>
      <c r="M97" s="18">
        <v>9954849457</v>
      </c>
      <c r="N97" s="121" t="s">
        <v>1529</v>
      </c>
      <c r="O97" s="121">
        <v>8471969751</v>
      </c>
      <c r="P97" s="98">
        <v>43602</v>
      </c>
      <c r="Q97" s="18" t="s">
        <v>160</v>
      </c>
      <c r="R97" s="18"/>
      <c r="S97" s="18"/>
      <c r="T97" s="18"/>
    </row>
    <row r="98" spans="1:20">
      <c r="A98" s="4">
        <v>94</v>
      </c>
      <c r="B98" s="17" t="s">
        <v>63</v>
      </c>
      <c r="C98" s="18" t="s">
        <v>205</v>
      </c>
      <c r="D98" s="20" t="s">
        <v>25</v>
      </c>
      <c r="E98" s="88">
        <v>18287050722</v>
      </c>
      <c r="F98" s="18"/>
      <c r="G98" s="18">
        <f>14+14</f>
        <v>28</v>
      </c>
      <c r="H98" s="19">
        <f>19+13</f>
        <v>32</v>
      </c>
      <c r="I98" s="60">
        <f t="shared" si="1"/>
        <v>60</v>
      </c>
      <c r="J98" s="80">
        <v>8761080911</v>
      </c>
      <c r="K98" s="18" t="s">
        <v>913</v>
      </c>
      <c r="L98" s="18" t="s">
        <v>1424</v>
      </c>
      <c r="M98" s="18">
        <v>9954849457</v>
      </c>
      <c r="N98" s="121" t="s">
        <v>1529</v>
      </c>
      <c r="O98" s="121">
        <v>8471969751</v>
      </c>
      <c r="P98" s="99">
        <v>43602</v>
      </c>
      <c r="Q98" s="18" t="s">
        <v>160</v>
      </c>
      <c r="R98" s="18"/>
      <c r="S98" s="18"/>
      <c r="T98" s="18"/>
    </row>
    <row r="99" spans="1:20">
      <c r="A99" s="4">
        <v>95</v>
      </c>
      <c r="B99" s="17" t="s">
        <v>63</v>
      </c>
      <c r="C99" s="93" t="s">
        <v>142</v>
      </c>
      <c r="D99" s="94"/>
      <c r="E99" s="89"/>
      <c r="F99" s="18"/>
      <c r="G99" s="96"/>
      <c r="H99" s="19"/>
      <c r="I99" s="60">
        <f t="shared" si="1"/>
        <v>0</v>
      </c>
      <c r="J99" s="81"/>
      <c r="K99" s="18"/>
      <c r="L99" s="18"/>
      <c r="M99" s="18"/>
      <c r="N99" s="18"/>
      <c r="O99" s="18"/>
      <c r="P99" s="97">
        <v>43603</v>
      </c>
      <c r="Q99" s="18" t="s">
        <v>161</v>
      </c>
      <c r="R99" s="18"/>
      <c r="S99" s="18"/>
      <c r="T99" s="18"/>
    </row>
    <row r="100" spans="1:20">
      <c r="A100" s="4">
        <v>96</v>
      </c>
      <c r="B100" s="17" t="s">
        <v>63</v>
      </c>
      <c r="C100" s="93"/>
      <c r="D100" s="94"/>
      <c r="E100" s="89"/>
      <c r="F100" s="18"/>
      <c r="G100" s="96"/>
      <c r="H100" s="19"/>
      <c r="I100" s="60">
        <f t="shared" si="1"/>
        <v>0</v>
      </c>
      <c r="J100" s="81"/>
      <c r="K100" s="18"/>
      <c r="L100" s="18"/>
      <c r="M100" s="18"/>
      <c r="N100" s="18"/>
      <c r="O100" s="18"/>
      <c r="P100" s="97">
        <v>43604</v>
      </c>
      <c r="Q100" s="18" t="s">
        <v>162</v>
      </c>
      <c r="R100" s="18"/>
      <c r="S100" s="18"/>
      <c r="T100" s="18"/>
    </row>
    <row r="101" spans="1:20">
      <c r="A101" s="4">
        <v>97</v>
      </c>
      <c r="B101" s="17" t="s">
        <v>63</v>
      </c>
      <c r="C101" s="90" t="s">
        <v>206</v>
      </c>
      <c r="D101" s="78" t="s">
        <v>23</v>
      </c>
      <c r="E101" s="78" t="s">
        <v>254</v>
      </c>
      <c r="F101" s="18" t="s">
        <v>1417</v>
      </c>
      <c r="G101" s="78">
        <v>20</v>
      </c>
      <c r="H101" s="19">
        <v>13</v>
      </c>
      <c r="I101" s="60">
        <f t="shared" si="1"/>
        <v>33</v>
      </c>
      <c r="J101" s="78" t="s">
        <v>292</v>
      </c>
      <c r="K101" s="18" t="s">
        <v>913</v>
      </c>
      <c r="L101" s="18" t="s">
        <v>1424</v>
      </c>
      <c r="M101" s="18">
        <v>9954849457</v>
      </c>
      <c r="N101" s="121" t="s">
        <v>1530</v>
      </c>
      <c r="O101" s="121">
        <v>9957945467</v>
      </c>
      <c r="P101" s="98">
        <v>43605</v>
      </c>
      <c r="Q101" s="18" t="s">
        <v>163</v>
      </c>
      <c r="R101" s="18"/>
      <c r="S101" s="18"/>
      <c r="T101" s="18"/>
    </row>
    <row r="102" spans="1:20">
      <c r="A102" s="4">
        <v>98</v>
      </c>
      <c r="B102" s="17" t="s">
        <v>63</v>
      </c>
      <c r="C102" s="18" t="s">
        <v>207</v>
      </c>
      <c r="D102" s="20" t="s">
        <v>25</v>
      </c>
      <c r="E102" s="88">
        <v>18287050719</v>
      </c>
      <c r="F102" s="18"/>
      <c r="G102" s="18">
        <f>6+14</f>
        <v>20</v>
      </c>
      <c r="H102" s="19">
        <f>8+8</f>
        <v>16</v>
      </c>
      <c r="I102" s="60">
        <f t="shared" si="1"/>
        <v>36</v>
      </c>
      <c r="J102" s="80">
        <v>9365977284</v>
      </c>
      <c r="K102" s="18" t="s">
        <v>913</v>
      </c>
      <c r="L102" s="18" t="s">
        <v>1424</v>
      </c>
      <c r="M102" s="18">
        <v>9954849457</v>
      </c>
      <c r="N102" s="121" t="s">
        <v>1530</v>
      </c>
      <c r="O102" s="121">
        <v>9957945467</v>
      </c>
      <c r="P102" s="99">
        <v>43605</v>
      </c>
      <c r="Q102" s="18" t="s">
        <v>163</v>
      </c>
      <c r="R102" s="18"/>
      <c r="S102" s="18"/>
      <c r="T102" s="18"/>
    </row>
    <row r="103" spans="1:20" ht="33">
      <c r="A103" s="4">
        <v>99</v>
      </c>
      <c r="B103" s="17" t="s">
        <v>63</v>
      </c>
      <c r="C103" s="18" t="s">
        <v>208</v>
      </c>
      <c r="D103" s="20" t="s">
        <v>25</v>
      </c>
      <c r="E103" s="88">
        <v>18287050720</v>
      </c>
      <c r="F103" s="18"/>
      <c r="G103" s="18">
        <f>10+4</f>
        <v>14</v>
      </c>
      <c r="H103" s="19">
        <f>12+6</f>
        <v>18</v>
      </c>
      <c r="I103" s="60">
        <f t="shared" si="1"/>
        <v>32</v>
      </c>
      <c r="J103" s="48" t="s">
        <v>1426</v>
      </c>
      <c r="K103" s="18" t="s">
        <v>913</v>
      </c>
      <c r="L103" s="18" t="s">
        <v>1424</v>
      </c>
      <c r="M103" s="18">
        <v>9954849457</v>
      </c>
      <c r="N103" s="121" t="s">
        <v>1530</v>
      </c>
      <c r="O103" s="121">
        <v>9957945467</v>
      </c>
      <c r="P103" s="99">
        <v>43605</v>
      </c>
      <c r="Q103" s="18" t="s">
        <v>163</v>
      </c>
      <c r="R103" s="18"/>
      <c r="S103" s="18"/>
      <c r="T103" s="18"/>
    </row>
    <row r="104" spans="1:20" ht="33">
      <c r="A104" s="4">
        <v>100</v>
      </c>
      <c r="B104" s="17" t="s">
        <v>63</v>
      </c>
      <c r="C104" s="90" t="s">
        <v>209</v>
      </c>
      <c r="D104" s="78" t="s">
        <v>23</v>
      </c>
      <c r="E104" s="78" t="s">
        <v>255</v>
      </c>
      <c r="F104" s="18" t="s">
        <v>1417</v>
      </c>
      <c r="G104" s="78">
        <v>23</v>
      </c>
      <c r="H104" s="19">
        <v>27</v>
      </c>
      <c r="I104" s="60">
        <f t="shared" si="1"/>
        <v>50</v>
      </c>
      <c r="J104" s="78" t="s">
        <v>293</v>
      </c>
      <c r="K104" s="18" t="s">
        <v>913</v>
      </c>
      <c r="L104" s="18" t="s">
        <v>1424</v>
      </c>
      <c r="M104" s="18">
        <v>9954849457</v>
      </c>
      <c r="N104" s="121" t="s">
        <v>1530</v>
      </c>
      <c r="O104" s="121">
        <v>9957945467</v>
      </c>
      <c r="P104" s="98">
        <v>43606</v>
      </c>
      <c r="Q104" s="18" t="s">
        <v>164</v>
      </c>
      <c r="R104" s="18"/>
      <c r="S104" s="18"/>
      <c r="T104" s="18"/>
    </row>
    <row r="105" spans="1:20" ht="33">
      <c r="A105" s="4">
        <v>101</v>
      </c>
      <c r="B105" s="17" t="s">
        <v>63</v>
      </c>
      <c r="C105" s="90" t="s">
        <v>210</v>
      </c>
      <c r="D105" s="78" t="s">
        <v>23</v>
      </c>
      <c r="E105" s="78" t="s">
        <v>256</v>
      </c>
      <c r="F105" s="18" t="s">
        <v>1417</v>
      </c>
      <c r="G105" s="78">
        <v>21</v>
      </c>
      <c r="H105" s="19">
        <v>27</v>
      </c>
      <c r="I105" s="60">
        <f t="shared" si="1"/>
        <v>48</v>
      </c>
      <c r="J105" s="78" t="s">
        <v>294</v>
      </c>
      <c r="K105" s="18" t="s">
        <v>913</v>
      </c>
      <c r="L105" s="18" t="s">
        <v>1424</v>
      </c>
      <c r="M105" s="18">
        <v>9954849457</v>
      </c>
      <c r="N105" s="121" t="s">
        <v>1528</v>
      </c>
      <c r="O105" s="121">
        <v>8474821765</v>
      </c>
      <c r="P105" s="98">
        <v>43606</v>
      </c>
      <c r="Q105" s="18" t="s">
        <v>164</v>
      </c>
      <c r="R105" s="18"/>
      <c r="S105" s="18"/>
      <c r="T105" s="18"/>
    </row>
    <row r="106" spans="1:20" ht="33">
      <c r="A106" s="4">
        <v>102</v>
      </c>
      <c r="B106" s="17" t="s">
        <v>63</v>
      </c>
      <c r="C106" s="90" t="s">
        <v>211</v>
      </c>
      <c r="D106" s="78" t="s">
        <v>23</v>
      </c>
      <c r="E106" s="78" t="s">
        <v>257</v>
      </c>
      <c r="F106" s="18" t="s">
        <v>1417</v>
      </c>
      <c r="G106" s="78">
        <v>15</v>
      </c>
      <c r="H106" s="19">
        <v>21</v>
      </c>
      <c r="I106" s="60">
        <f t="shared" si="1"/>
        <v>36</v>
      </c>
      <c r="J106" s="78" t="s">
        <v>295</v>
      </c>
      <c r="K106" s="18" t="s">
        <v>913</v>
      </c>
      <c r="L106" s="18" t="s">
        <v>1424</v>
      </c>
      <c r="M106" s="18">
        <v>9954849457</v>
      </c>
      <c r="N106" s="121" t="s">
        <v>1528</v>
      </c>
      <c r="O106" s="121">
        <v>8474821765</v>
      </c>
      <c r="P106" s="98">
        <v>43606</v>
      </c>
      <c r="Q106" s="18" t="s">
        <v>164</v>
      </c>
      <c r="R106" s="18"/>
      <c r="S106" s="18"/>
      <c r="T106" s="18"/>
    </row>
    <row r="107" spans="1:20">
      <c r="A107" s="4">
        <v>103</v>
      </c>
      <c r="B107" s="17" t="s">
        <v>63</v>
      </c>
      <c r="C107" s="90" t="s">
        <v>212</v>
      </c>
      <c r="D107" s="78" t="s">
        <v>23</v>
      </c>
      <c r="E107" s="78" t="s">
        <v>258</v>
      </c>
      <c r="F107" s="18" t="s">
        <v>508</v>
      </c>
      <c r="G107" s="78">
        <v>46</v>
      </c>
      <c r="H107" s="19">
        <v>42</v>
      </c>
      <c r="I107" s="60">
        <f t="shared" si="1"/>
        <v>88</v>
      </c>
      <c r="J107" s="78" t="s">
        <v>296</v>
      </c>
      <c r="K107" s="18" t="s">
        <v>1490</v>
      </c>
      <c r="L107" s="18" t="s">
        <v>1428</v>
      </c>
      <c r="M107" s="18">
        <v>7399113142</v>
      </c>
      <c r="N107" s="18"/>
      <c r="O107" s="18"/>
      <c r="P107" s="98">
        <v>43607</v>
      </c>
      <c r="Q107" s="18" t="s">
        <v>158</v>
      </c>
      <c r="R107" s="18"/>
      <c r="S107" s="18"/>
      <c r="T107" s="18"/>
    </row>
    <row r="108" spans="1:20" ht="33">
      <c r="A108" s="4">
        <v>104</v>
      </c>
      <c r="B108" s="17" t="s">
        <v>63</v>
      </c>
      <c r="C108" s="18" t="s">
        <v>213</v>
      </c>
      <c r="D108" s="20" t="s">
        <v>25</v>
      </c>
      <c r="E108" s="88">
        <v>18287050718</v>
      </c>
      <c r="F108" s="18"/>
      <c r="G108" s="78">
        <f>9+8</f>
        <v>17</v>
      </c>
      <c r="H108" s="19">
        <f>11+4</f>
        <v>15</v>
      </c>
      <c r="I108" s="60">
        <f t="shared" si="1"/>
        <v>32</v>
      </c>
      <c r="J108" s="80" t="s">
        <v>1427</v>
      </c>
      <c r="K108" s="18" t="s">
        <v>213</v>
      </c>
      <c r="L108" s="18" t="s">
        <v>1428</v>
      </c>
      <c r="M108" s="18">
        <v>7399113142</v>
      </c>
      <c r="N108" s="18"/>
      <c r="O108" s="18"/>
      <c r="P108" s="99">
        <v>43607</v>
      </c>
      <c r="Q108" s="18" t="s">
        <v>158</v>
      </c>
      <c r="R108" s="18"/>
      <c r="S108" s="18"/>
      <c r="T108" s="18"/>
    </row>
    <row r="109" spans="1:20">
      <c r="A109" s="4">
        <v>105</v>
      </c>
      <c r="B109" s="17" t="s">
        <v>63</v>
      </c>
      <c r="C109" s="90" t="s">
        <v>214</v>
      </c>
      <c r="D109" s="78" t="s">
        <v>23</v>
      </c>
      <c r="E109" s="78" t="s">
        <v>259</v>
      </c>
      <c r="F109" s="18" t="s">
        <v>1473</v>
      </c>
      <c r="G109" s="78">
        <v>22</v>
      </c>
      <c r="H109" s="19">
        <v>22</v>
      </c>
      <c r="I109" s="60">
        <f t="shared" si="1"/>
        <v>44</v>
      </c>
      <c r="J109" s="78" t="s">
        <v>297</v>
      </c>
      <c r="K109" s="18" t="s">
        <v>913</v>
      </c>
      <c r="L109" s="18" t="s">
        <v>1424</v>
      </c>
      <c r="M109" s="18">
        <v>9954849457</v>
      </c>
      <c r="N109" s="18"/>
      <c r="O109" s="18"/>
      <c r="P109" s="98">
        <v>43608</v>
      </c>
      <c r="Q109" s="18" t="s">
        <v>159</v>
      </c>
      <c r="R109" s="18"/>
      <c r="S109" s="18"/>
      <c r="T109" s="18"/>
    </row>
    <row r="110" spans="1:20">
      <c r="A110" s="4">
        <v>106</v>
      </c>
      <c r="B110" s="17" t="s">
        <v>63</v>
      </c>
      <c r="C110" s="18" t="s">
        <v>215</v>
      </c>
      <c r="D110" s="78" t="s">
        <v>25</v>
      </c>
      <c r="E110" s="88">
        <v>18287050716</v>
      </c>
      <c r="F110" s="18"/>
      <c r="G110" s="78">
        <f>15+14</f>
        <v>29</v>
      </c>
      <c r="H110" s="19">
        <f>12+13</f>
        <v>25</v>
      </c>
      <c r="I110" s="60">
        <f t="shared" si="1"/>
        <v>54</v>
      </c>
      <c r="J110" s="80">
        <v>9401867969</v>
      </c>
      <c r="K110" s="18" t="s">
        <v>213</v>
      </c>
      <c r="L110" s="18" t="s">
        <v>1428</v>
      </c>
      <c r="M110" s="18">
        <v>7399113142</v>
      </c>
      <c r="N110" s="18"/>
      <c r="O110" s="18"/>
      <c r="P110" s="99">
        <v>43608</v>
      </c>
      <c r="Q110" s="18" t="s">
        <v>159</v>
      </c>
      <c r="R110" s="18"/>
      <c r="S110" s="18"/>
      <c r="T110" s="18"/>
    </row>
    <row r="111" spans="1:20">
      <c r="A111" s="4">
        <v>107</v>
      </c>
      <c r="B111" s="17" t="s">
        <v>63</v>
      </c>
      <c r="C111" s="18" t="s">
        <v>216</v>
      </c>
      <c r="D111" s="20" t="s">
        <v>25</v>
      </c>
      <c r="E111" s="88">
        <v>18287050717</v>
      </c>
      <c r="F111" s="18"/>
      <c r="G111" s="78">
        <f>4+4</f>
        <v>8</v>
      </c>
      <c r="H111" s="19">
        <f>10+6</f>
        <v>16</v>
      </c>
      <c r="I111" s="60">
        <f t="shared" si="1"/>
        <v>24</v>
      </c>
      <c r="J111" s="80">
        <v>9365072651</v>
      </c>
      <c r="K111" s="18" t="s">
        <v>213</v>
      </c>
      <c r="L111" s="18" t="s">
        <v>1428</v>
      </c>
      <c r="M111" s="18">
        <v>7399113142</v>
      </c>
      <c r="N111" s="18"/>
      <c r="O111" s="18"/>
      <c r="P111" s="99">
        <v>43608</v>
      </c>
      <c r="Q111" s="18" t="s">
        <v>159</v>
      </c>
      <c r="R111" s="18"/>
      <c r="S111" s="18"/>
      <c r="T111" s="18"/>
    </row>
    <row r="112" spans="1:20">
      <c r="A112" s="4">
        <v>108</v>
      </c>
      <c r="B112" s="17" t="s">
        <v>63</v>
      </c>
      <c r="C112" s="90" t="s">
        <v>217</v>
      </c>
      <c r="D112" s="78" t="s">
        <v>23</v>
      </c>
      <c r="E112" s="78" t="s">
        <v>260</v>
      </c>
      <c r="F112" s="18" t="s">
        <v>508</v>
      </c>
      <c r="G112" s="78">
        <v>78</v>
      </c>
      <c r="H112" s="19">
        <v>69</v>
      </c>
      <c r="I112" s="60">
        <f t="shared" si="1"/>
        <v>147</v>
      </c>
      <c r="J112" s="78" t="s">
        <v>298</v>
      </c>
      <c r="K112" s="18" t="s">
        <v>904</v>
      </c>
      <c r="L112" s="18" t="s">
        <v>905</v>
      </c>
      <c r="M112" s="18">
        <v>9954691472</v>
      </c>
      <c r="N112" s="212" t="s">
        <v>1525</v>
      </c>
      <c r="O112" s="18"/>
      <c r="P112" s="98">
        <v>43609</v>
      </c>
      <c r="Q112" s="18" t="s">
        <v>160</v>
      </c>
      <c r="R112" s="18"/>
      <c r="S112" s="18"/>
      <c r="T112" s="18"/>
    </row>
    <row r="113" spans="1:20">
      <c r="A113" s="4">
        <v>109</v>
      </c>
      <c r="B113" s="17" t="s">
        <v>63</v>
      </c>
      <c r="C113" s="90" t="s">
        <v>218</v>
      </c>
      <c r="D113" s="78" t="s">
        <v>23</v>
      </c>
      <c r="E113" s="78" t="s">
        <v>261</v>
      </c>
      <c r="F113" s="18" t="s">
        <v>1417</v>
      </c>
      <c r="G113" s="78">
        <v>78</v>
      </c>
      <c r="H113" s="19">
        <v>70</v>
      </c>
      <c r="I113" s="60">
        <f t="shared" si="1"/>
        <v>148</v>
      </c>
      <c r="J113" s="78" t="s">
        <v>299</v>
      </c>
      <c r="K113" s="18" t="s">
        <v>904</v>
      </c>
      <c r="L113" s="18" t="s">
        <v>905</v>
      </c>
      <c r="M113" s="18">
        <v>9954691472</v>
      </c>
      <c r="N113" s="212" t="s">
        <v>1525</v>
      </c>
      <c r="O113" s="18"/>
      <c r="P113" s="98">
        <v>43609</v>
      </c>
      <c r="Q113" s="18" t="s">
        <v>160</v>
      </c>
      <c r="R113" s="18"/>
      <c r="S113" s="18"/>
      <c r="T113" s="18"/>
    </row>
    <row r="114" spans="1:20">
      <c r="A114" s="4">
        <v>110</v>
      </c>
      <c r="B114" s="17" t="s">
        <v>63</v>
      </c>
      <c r="C114" s="18" t="s">
        <v>219</v>
      </c>
      <c r="D114" s="20" t="s">
        <v>25</v>
      </c>
      <c r="E114" s="88">
        <v>18287050711</v>
      </c>
      <c r="F114" s="18"/>
      <c r="G114" s="78">
        <f>6+3</f>
        <v>9</v>
      </c>
      <c r="H114" s="19">
        <f>6+3</f>
        <v>9</v>
      </c>
      <c r="I114" s="60">
        <f t="shared" si="1"/>
        <v>18</v>
      </c>
      <c r="J114" s="80">
        <v>9401881030</v>
      </c>
      <c r="K114" s="18" t="s">
        <v>904</v>
      </c>
      <c r="L114" s="18" t="s">
        <v>905</v>
      </c>
      <c r="M114" s="18">
        <v>9954691472</v>
      </c>
      <c r="N114" s="212" t="s">
        <v>1525</v>
      </c>
      <c r="O114" s="18"/>
      <c r="P114" s="99">
        <v>43609</v>
      </c>
      <c r="Q114" s="18" t="s">
        <v>160</v>
      </c>
      <c r="R114" s="18"/>
      <c r="S114" s="18"/>
      <c r="T114" s="18"/>
    </row>
    <row r="115" spans="1:20">
      <c r="A115" s="4">
        <v>111</v>
      </c>
      <c r="B115" s="17" t="s">
        <v>63</v>
      </c>
      <c r="C115" s="18" t="s">
        <v>220</v>
      </c>
      <c r="D115" s="20" t="s">
        <v>25</v>
      </c>
      <c r="E115" s="88">
        <v>18287050729</v>
      </c>
      <c r="F115" s="18"/>
      <c r="G115" s="78">
        <f>6+4</f>
        <v>10</v>
      </c>
      <c r="H115" s="19">
        <f>4+4</f>
        <v>8</v>
      </c>
      <c r="I115" s="60">
        <f t="shared" si="1"/>
        <v>18</v>
      </c>
      <c r="J115" s="80">
        <v>8011869657</v>
      </c>
      <c r="K115" s="18" t="s">
        <v>904</v>
      </c>
      <c r="L115" s="18" t="s">
        <v>905</v>
      </c>
      <c r="M115" s="18">
        <v>9954691472</v>
      </c>
      <c r="N115" s="212" t="s">
        <v>1525</v>
      </c>
      <c r="O115" s="18"/>
      <c r="P115" s="99">
        <v>43609</v>
      </c>
      <c r="Q115" s="18" t="s">
        <v>160</v>
      </c>
      <c r="R115" s="18"/>
      <c r="S115" s="18"/>
      <c r="T115" s="18"/>
    </row>
    <row r="116" spans="1:20">
      <c r="A116" s="4">
        <v>112</v>
      </c>
      <c r="B116" s="17" t="s">
        <v>63</v>
      </c>
      <c r="C116" s="90" t="s">
        <v>221</v>
      </c>
      <c r="D116" s="78" t="s">
        <v>23</v>
      </c>
      <c r="E116" s="78" t="s">
        <v>262</v>
      </c>
      <c r="F116" s="18" t="s">
        <v>1417</v>
      </c>
      <c r="G116" s="78">
        <v>14</v>
      </c>
      <c r="H116" s="19">
        <v>9</v>
      </c>
      <c r="I116" s="60">
        <f t="shared" si="1"/>
        <v>23</v>
      </c>
      <c r="J116" s="78" t="s">
        <v>300</v>
      </c>
      <c r="K116" s="18" t="s">
        <v>904</v>
      </c>
      <c r="L116" s="18" t="s">
        <v>905</v>
      </c>
      <c r="M116" s="18">
        <v>9954691472</v>
      </c>
      <c r="N116" s="212" t="s">
        <v>1525</v>
      </c>
      <c r="O116" s="18"/>
      <c r="P116" s="98">
        <v>43610</v>
      </c>
      <c r="Q116" s="18" t="s">
        <v>161</v>
      </c>
      <c r="R116" s="18"/>
      <c r="S116" s="18"/>
      <c r="T116" s="18"/>
    </row>
    <row r="117" spans="1:20" ht="33">
      <c r="A117" s="4">
        <v>113</v>
      </c>
      <c r="B117" s="17" t="s">
        <v>63</v>
      </c>
      <c r="C117" s="18" t="s">
        <v>222</v>
      </c>
      <c r="D117" s="20" t="s">
        <v>25</v>
      </c>
      <c r="E117" s="88">
        <v>18287050712</v>
      </c>
      <c r="F117" s="18"/>
      <c r="G117" s="78">
        <f>10+11</f>
        <v>21</v>
      </c>
      <c r="H117" s="19">
        <f>18+9</f>
        <v>27</v>
      </c>
      <c r="I117" s="60">
        <f t="shared" si="1"/>
        <v>48</v>
      </c>
      <c r="J117" s="48" t="s">
        <v>1429</v>
      </c>
      <c r="K117" s="18" t="s">
        <v>914</v>
      </c>
      <c r="L117" s="18" t="s">
        <v>1422</v>
      </c>
      <c r="M117" s="18">
        <v>7896668086</v>
      </c>
      <c r="N117" s="212" t="s">
        <v>1525</v>
      </c>
      <c r="O117" s="18"/>
      <c r="P117" s="99">
        <v>43610</v>
      </c>
      <c r="Q117" s="18" t="s">
        <v>161</v>
      </c>
      <c r="R117" s="18"/>
      <c r="S117" s="18"/>
      <c r="T117" s="18"/>
    </row>
    <row r="118" spans="1:20" ht="33">
      <c r="A118" s="4">
        <v>114</v>
      </c>
      <c r="B118" s="17" t="s">
        <v>63</v>
      </c>
      <c r="C118" s="18" t="s">
        <v>223</v>
      </c>
      <c r="D118" s="20" t="s">
        <v>25</v>
      </c>
      <c r="E118" s="88">
        <v>18287050713</v>
      </c>
      <c r="F118" s="18"/>
      <c r="G118" s="78">
        <f>15+18</f>
        <v>33</v>
      </c>
      <c r="H118" s="19">
        <f>19+14</f>
        <v>33</v>
      </c>
      <c r="I118" s="60">
        <f t="shared" si="1"/>
        <v>66</v>
      </c>
      <c r="J118" s="80" t="s">
        <v>1430</v>
      </c>
      <c r="K118" s="18" t="s">
        <v>914</v>
      </c>
      <c r="L118" s="18" t="s">
        <v>1422</v>
      </c>
      <c r="M118" s="18">
        <v>7896668086</v>
      </c>
      <c r="N118" s="212" t="s">
        <v>1525</v>
      </c>
      <c r="O118" s="18"/>
      <c r="P118" s="99">
        <v>43610</v>
      </c>
      <c r="Q118" s="18" t="s">
        <v>161</v>
      </c>
      <c r="R118" s="18"/>
      <c r="S118" s="18"/>
      <c r="T118" s="18"/>
    </row>
    <row r="119" spans="1:20">
      <c r="A119" s="4">
        <v>115</v>
      </c>
      <c r="B119" s="17" t="s">
        <v>63</v>
      </c>
      <c r="C119" s="93"/>
      <c r="D119" s="94"/>
      <c r="E119" s="89"/>
      <c r="F119" s="18"/>
      <c r="G119" s="96"/>
      <c r="H119" s="19"/>
      <c r="I119" s="60">
        <f t="shared" si="1"/>
        <v>0</v>
      </c>
      <c r="J119" s="81"/>
      <c r="K119" s="18"/>
      <c r="L119" s="18"/>
      <c r="M119" s="18"/>
      <c r="N119" s="18"/>
      <c r="O119" s="18"/>
      <c r="P119" s="97">
        <v>43611</v>
      </c>
      <c r="Q119" s="18" t="s">
        <v>162</v>
      </c>
      <c r="R119" s="18"/>
      <c r="S119" s="18"/>
      <c r="T119" s="18"/>
    </row>
    <row r="120" spans="1:20" ht="33">
      <c r="A120" s="4">
        <v>116</v>
      </c>
      <c r="B120" s="17" t="s">
        <v>63</v>
      </c>
      <c r="C120" s="90" t="s">
        <v>224</v>
      </c>
      <c r="D120" s="78" t="s">
        <v>23</v>
      </c>
      <c r="E120" s="78" t="s">
        <v>263</v>
      </c>
      <c r="F120" s="18" t="s">
        <v>1417</v>
      </c>
      <c r="G120" s="78">
        <v>8</v>
      </c>
      <c r="H120" s="19">
        <v>9</v>
      </c>
      <c r="I120" s="60">
        <f t="shared" si="1"/>
        <v>17</v>
      </c>
      <c r="J120" s="78" t="s">
        <v>301</v>
      </c>
      <c r="K120" s="18" t="s">
        <v>914</v>
      </c>
      <c r="L120" s="18" t="s">
        <v>1422</v>
      </c>
      <c r="M120" s="18">
        <v>7896668086</v>
      </c>
      <c r="N120" s="121" t="s">
        <v>1531</v>
      </c>
      <c r="O120" s="121">
        <v>7896672882</v>
      </c>
      <c r="P120" s="98">
        <v>43612</v>
      </c>
      <c r="Q120" s="18" t="s">
        <v>163</v>
      </c>
      <c r="R120" s="18"/>
      <c r="S120" s="18"/>
      <c r="T120" s="18"/>
    </row>
    <row r="121" spans="1:20" ht="33">
      <c r="A121" s="4">
        <v>117</v>
      </c>
      <c r="B121" s="17" t="s">
        <v>63</v>
      </c>
      <c r="C121" s="90"/>
      <c r="D121" s="78"/>
      <c r="E121" s="78"/>
      <c r="F121" s="18"/>
      <c r="G121" s="78"/>
      <c r="H121" s="19"/>
      <c r="I121" s="60">
        <f t="shared" si="1"/>
        <v>0</v>
      </c>
      <c r="J121" s="78" t="s">
        <v>302</v>
      </c>
      <c r="K121" s="18" t="s">
        <v>914</v>
      </c>
      <c r="L121" s="18" t="s">
        <v>1422</v>
      </c>
      <c r="M121" s="18">
        <v>7896668086</v>
      </c>
      <c r="N121" s="121" t="s">
        <v>1531</v>
      </c>
      <c r="O121" s="121">
        <v>7896672882</v>
      </c>
      <c r="P121" s="98">
        <v>43612</v>
      </c>
      <c r="Q121" s="18" t="s">
        <v>163</v>
      </c>
      <c r="R121" s="18"/>
      <c r="S121" s="18"/>
      <c r="T121" s="18"/>
    </row>
    <row r="122" spans="1:20" ht="33">
      <c r="A122" s="4">
        <v>118</v>
      </c>
      <c r="B122" s="17" t="s">
        <v>63</v>
      </c>
      <c r="C122" s="18" t="s">
        <v>225</v>
      </c>
      <c r="D122" s="20" t="s">
        <v>25</v>
      </c>
      <c r="E122" s="88">
        <v>18287050714</v>
      </c>
      <c r="F122" s="18"/>
      <c r="G122" s="78">
        <f>4+10</f>
        <v>14</v>
      </c>
      <c r="H122" s="19">
        <f>3+2</f>
        <v>5</v>
      </c>
      <c r="I122" s="60">
        <f t="shared" si="1"/>
        <v>19</v>
      </c>
      <c r="J122" s="80">
        <v>8812924489</v>
      </c>
      <c r="K122" s="18" t="s">
        <v>914</v>
      </c>
      <c r="L122" s="18" t="s">
        <v>1422</v>
      </c>
      <c r="M122" s="18">
        <v>7896668086</v>
      </c>
      <c r="N122" s="121" t="s">
        <v>1531</v>
      </c>
      <c r="O122" s="121">
        <v>7896672882</v>
      </c>
      <c r="P122" s="99">
        <v>43612</v>
      </c>
      <c r="Q122" s="18" t="s">
        <v>163</v>
      </c>
      <c r="R122" s="18"/>
      <c r="S122" s="18"/>
      <c r="T122" s="18"/>
    </row>
    <row r="123" spans="1:20">
      <c r="A123" s="4">
        <v>119</v>
      </c>
      <c r="B123" s="17" t="s">
        <v>63</v>
      </c>
      <c r="C123" s="18" t="s">
        <v>226</v>
      </c>
      <c r="D123" s="20" t="s">
        <v>25</v>
      </c>
      <c r="E123" s="88">
        <v>18287050715</v>
      </c>
      <c r="F123" s="18"/>
      <c r="G123" s="78">
        <f>8+6</f>
        <v>14</v>
      </c>
      <c r="H123" s="19">
        <f>7+5</f>
        <v>12</v>
      </c>
      <c r="I123" s="60">
        <f t="shared" si="1"/>
        <v>26</v>
      </c>
      <c r="J123" s="80">
        <v>9957698758</v>
      </c>
      <c r="K123" s="18" t="s">
        <v>904</v>
      </c>
      <c r="L123" s="18" t="s">
        <v>905</v>
      </c>
      <c r="M123" s="18"/>
      <c r="N123" s="18" t="s">
        <v>1525</v>
      </c>
      <c r="O123" s="18"/>
      <c r="P123" s="99">
        <v>43612</v>
      </c>
      <c r="Q123" s="18" t="s">
        <v>163</v>
      </c>
      <c r="R123" s="18"/>
      <c r="S123" s="18"/>
      <c r="T123" s="18"/>
    </row>
    <row r="124" spans="1:20">
      <c r="A124" s="4">
        <v>120</v>
      </c>
      <c r="B124" s="17" t="s">
        <v>63</v>
      </c>
      <c r="C124" s="90" t="s">
        <v>227</v>
      </c>
      <c r="D124" s="78" t="s">
        <v>23</v>
      </c>
      <c r="E124" s="78" t="s">
        <v>264</v>
      </c>
      <c r="F124" s="18" t="s">
        <v>1417</v>
      </c>
      <c r="G124" s="78">
        <v>15</v>
      </c>
      <c r="H124" s="19">
        <v>22</v>
      </c>
      <c r="I124" s="60">
        <f t="shared" si="1"/>
        <v>37</v>
      </c>
      <c r="J124" s="78" t="s">
        <v>303</v>
      </c>
      <c r="K124" s="18" t="s">
        <v>910</v>
      </c>
      <c r="L124" s="18" t="s">
        <v>911</v>
      </c>
      <c r="M124" s="18">
        <v>9954759887</v>
      </c>
      <c r="N124" s="212" t="s">
        <v>1532</v>
      </c>
      <c r="O124" s="213">
        <v>7086942591</v>
      </c>
      <c r="P124" s="98">
        <v>43613</v>
      </c>
      <c r="Q124" s="18" t="s">
        <v>164</v>
      </c>
      <c r="R124" s="18"/>
      <c r="S124" s="18"/>
      <c r="T124" s="18"/>
    </row>
    <row r="125" spans="1:20">
      <c r="A125" s="4">
        <v>121</v>
      </c>
      <c r="B125" s="17" t="s">
        <v>63</v>
      </c>
      <c r="C125" s="18" t="s">
        <v>228</v>
      </c>
      <c r="D125" s="20" t="s">
        <v>25</v>
      </c>
      <c r="E125" s="88">
        <v>18287050734</v>
      </c>
      <c r="F125" s="18"/>
      <c r="G125" s="78">
        <f>5+7</f>
        <v>12</v>
      </c>
      <c r="H125" s="19">
        <f>3+12</f>
        <v>15</v>
      </c>
      <c r="I125" s="60">
        <f t="shared" si="1"/>
        <v>27</v>
      </c>
      <c r="J125" s="80">
        <v>8011869756</v>
      </c>
      <c r="K125" s="18" t="s">
        <v>910</v>
      </c>
      <c r="L125" s="18" t="s">
        <v>911</v>
      </c>
      <c r="M125" s="18">
        <v>9954759887</v>
      </c>
      <c r="N125" s="212" t="s">
        <v>1532</v>
      </c>
      <c r="O125" s="213">
        <v>7086942591</v>
      </c>
      <c r="P125" s="99">
        <v>43613</v>
      </c>
      <c r="Q125" s="18" t="s">
        <v>164</v>
      </c>
      <c r="R125" s="18"/>
      <c r="S125" s="18"/>
      <c r="T125" s="18"/>
    </row>
    <row r="126" spans="1:20" ht="33">
      <c r="A126" s="4">
        <v>122</v>
      </c>
      <c r="B126" s="17" t="s">
        <v>63</v>
      </c>
      <c r="C126" s="90" t="s">
        <v>229</v>
      </c>
      <c r="D126" s="78" t="s">
        <v>23</v>
      </c>
      <c r="E126" s="78" t="s">
        <v>265</v>
      </c>
      <c r="F126" s="18" t="s">
        <v>1417</v>
      </c>
      <c r="G126" s="78">
        <v>23</v>
      </c>
      <c r="H126" s="19">
        <v>24</v>
      </c>
      <c r="I126" s="60">
        <f t="shared" si="1"/>
        <v>47</v>
      </c>
      <c r="J126" s="78" t="s">
        <v>304</v>
      </c>
      <c r="K126" s="18" t="s">
        <v>914</v>
      </c>
      <c r="L126" s="18" t="s">
        <v>1422</v>
      </c>
      <c r="M126" s="18">
        <v>7896668086</v>
      </c>
      <c r="N126" s="121" t="s">
        <v>1526</v>
      </c>
      <c r="O126" s="121">
        <v>9577385368</v>
      </c>
      <c r="P126" s="98">
        <v>43614</v>
      </c>
      <c r="Q126" s="18" t="s">
        <v>158</v>
      </c>
      <c r="R126" s="18"/>
      <c r="S126" s="18"/>
      <c r="T126" s="18"/>
    </row>
    <row r="127" spans="1:20" ht="33">
      <c r="A127" s="4">
        <v>123</v>
      </c>
      <c r="B127" s="17" t="s">
        <v>63</v>
      </c>
      <c r="C127" s="18" t="s">
        <v>230</v>
      </c>
      <c r="D127" s="20" t="s">
        <v>25</v>
      </c>
      <c r="E127" s="88">
        <v>18287050705</v>
      </c>
      <c r="F127" s="18"/>
      <c r="G127" s="78">
        <f>4+4</f>
        <v>8</v>
      </c>
      <c r="H127" s="19">
        <f>7+8</f>
        <v>15</v>
      </c>
      <c r="I127" s="60">
        <f t="shared" si="1"/>
        <v>23</v>
      </c>
      <c r="J127" s="80">
        <v>7896423685</v>
      </c>
      <c r="K127" s="18" t="s">
        <v>914</v>
      </c>
      <c r="L127" s="18" t="s">
        <v>1422</v>
      </c>
      <c r="M127" s="18">
        <v>7896668086</v>
      </c>
      <c r="N127" s="121" t="s">
        <v>1526</v>
      </c>
      <c r="O127" s="121">
        <v>9577385368</v>
      </c>
      <c r="P127" s="99">
        <v>43614</v>
      </c>
      <c r="Q127" s="18" t="s">
        <v>158</v>
      </c>
      <c r="R127" s="18"/>
      <c r="S127" s="18"/>
      <c r="T127" s="18"/>
    </row>
    <row r="128" spans="1:20" ht="33">
      <c r="A128" s="4">
        <v>124</v>
      </c>
      <c r="B128" s="17" t="s">
        <v>63</v>
      </c>
      <c r="C128" s="90" t="s">
        <v>231</v>
      </c>
      <c r="D128" s="78" t="s">
        <v>23</v>
      </c>
      <c r="E128" s="78" t="s">
        <v>266</v>
      </c>
      <c r="F128" s="18" t="s">
        <v>1417</v>
      </c>
      <c r="G128" s="78">
        <v>33</v>
      </c>
      <c r="H128" s="19">
        <v>37</v>
      </c>
      <c r="I128" s="60">
        <f t="shared" si="1"/>
        <v>70</v>
      </c>
      <c r="J128" s="78" t="s">
        <v>305</v>
      </c>
      <c r="K128" s="18" t="s">
        <v>914</v>
      </c>
      <c r="L128" s="18" t="s">
        <v>1422</v>
      </c>
      <c r="M128" s="18">
        <v>7896668086</v>
      </c>
      <c r="N128" s="121" t="s">
        <v>1526</v>
      </c>
      <c r="O128" s="121">
        <v>9577385368</v>
      </c>
      <c r="P128" s="98">
        <v>43615</v>
      </c>
      <c r="Q128" s="18" t="s">
        <v>159</v>
      </c>
      <c r="R128" s="18"/>
      <c r="S128" s="18"/>
      <c r="T128" s="18"/>
    </row>
    <row r="129" spans="1:20" ht="33">
      <c r="A129" s="4">
        <v>125</v>
      </c>
      <c r="B129" s="17" t="s">
        <v>63</v>
      </c>
      <c r="C129" s="90" t="s">
        <v>232</v>
      </c>
      <c r="D129" s="78" t="s">
        <v>23</v>
      </c>
      <c r="E129" s="78" t="s">
        <v>267</v>
      </c>
      <c r="F129" s="18" t="s">
        <v>1417</v>
      </c>
      <c r="G129" s="78">
        <v>19</v>
      </c>
      <c r="H129" s="19">
        <v>16</v>
      </c>
      <c r="I129" s="60">
        <f t="shared" si="1"/>
        <v>35</v>
      </c>
      <c r="J129" s="78" t="s">
        <v>306</v>
      </c>
      <c r="K129" s="18" t="s">
        <v>914</v>
      </c>
      <c r="L129" s="18" t="s">
        <v>1422</v>
      </c>
      <c r="M129" s="18">
        <v>7896668086</v>
      </c>
      <c r="N129" s="121" t="s">
        <v>1526</v>
      </c>
      <c r="O129" s="121">
        <v>9577385368</v>
      </c>
      <c r="P129" s="98">
        <v>43615</v>
      </c>
      <c r="Q129" s="18" t="s">
        <v>159</v>
      </c>
      <c r="R129" s="18"/>
      <c r="S129" s="18"/>
      <c r="T129" s="18"/>
    </row>
    <row r="130" spans="1:20" ht="33">
      <c r="A130" s="4">
        <v>126</v>
      </c>
      <c r="B130" s="17" t="s">
        <v>63</v>
      </c>
      <c r="C130" s="90" t="s">
        <v>233</v>
      </c>
      <c r="D130" s="78" t="s">
        <v>23</v>
      </c>
      <c r="E130" s="78" t="s">
        <v>268</v>
      </c>
      <c r="F130" s="18" t="s">
        <v>1417</v>
      </c>
      <c r="G130" s="78">
        <v>2</v>
      </c>
      <c r="H130" s="19">
        <v>2</v>
      </c>
      <c r="I130" s="60">
        <f t="shared" si="1"/>
        <v>4</v>
      </c>
      <c r="J130" s="78" t="s">
        <v>307</v>
      </c>
      <c r="K130" s="18" t="s">
        <v>914</v>
      </c>
      <c r="L130" s="18" t="s">
        <v>1422</v>
      </c>
      <c r="M130" s="18">
        <v>7896668086</v>
      </c>
      <c r="N130" s="121" t="s">
        <v>1526</v>
      </c>
      <c r="O130" s="121">
        <v>9577385368</v>
      </c>
      <c r="P130" s="98">
        <v>43615</v>
      </c>
      <c r="Q130" s="18" t="s">
        <v>159</v>
      </c>
      <c r="R130" s="18"/>
      <c r="S130" s="18"/>
      <c r="T130" s="18"/>
    </row>
    <row r="131" spans="1:20" ht="33">
      <c r="A131" s="4">
        <v>127</v>
      </c>
      <c r="B131" s="17" t="s">
        <v>63</v>
      </c>
      <c r="C131" s="90" t="s">
        <v>234</v>
      </c>
      <c r="D131" s="78" t="s">
        <v>23</v>
      </c>
      <c r="E131" s="78" t="s">
        <v>269</v>
      </c>
      <c r="F131" s="18" t="s">
        <v>1417</v>
      </c>
      <c r="G131" s="78">
        <v>17</v>
      </c>
      <c r="H131" s="19">
        <v>12</v>
      </c>
      <c r="I131" s="60">
        <f t="shared" si="1"/>
        <v>29</v>
      </c>
      <c r="J131" s="78" t="s">
        <v>308</v>
      </c>
      <c r="K131" s="18" t="s">
        <v>914</v>
      </c>
      <c r="L131" s="18" t="s">
        <v>1422</v>
      </c>
      <c r="M131" s="18">
        <v>7896668086</v>
      </c>
      <c r="N131" s="121" t="s">
        <v>1526</v>
      </c>
      <c r="O131" s="121">
        <v>9577385368</v>
      </c>
      <c r="P131" s="98">
        <v>43616</v>
      </c>
      <c r="Q131" s="18" t="s">
        <v>160</v>
      </c>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113</v>
      </c>
      <c r="D165" s="21"/>
      <c r="E165" s="13"/>
      <c r="F165" s="21"/>
      <c r="G165" s="61">
        <f>SUM(G5:G164)</f>
        <v>3452</v>
      </c>
      <c r="H165" s="61">
        <f>SUM(H5:H164)</f>
        <v>3524</v>
      </c>
      <c r="I165" s="61">
        <f>SUM(I5:I164)</f>
        <v>6976</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49</v>
      </c>
    </row>
    <row r="167" spans="1:20">
      <c r="A167" s="44" t="s">
        <v>63</v>
      </c>
      <c r="B167" s="10">
        <f>COUNTIF(B$6:B$164,"Team 2")</f>
        <v>78</v>
      </c>
      <c r="C167" s="44" t="s">
        <v>23</v>
      </c>
      <c r="D167" s="10">
        <f>COUNTIF(D5:D164,"School")</f>
        <v>54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62:D164 D55:D6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3" zoomScaleNormal="83" workbookViewId="0">
      <pane xSplit="3" ySplit="4" topLeftCell="M5" activePane="bottomRight" state="frozen"/>
      <selection pane="topRight" activeCell="C1" sqref="C1"/>
      <selection pane="bottomLeft" activeCell="A5" sqref="A5"/>
      <selection pane="bottomRight" activeCell="M1" sqref="M1:T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425781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84" t="s">
        <v>70</v>
      </c>
      <c r="B1" s="184"/>
      <c r="C1" s="184"/>
      <c r="D1" s="56"/>
      <c r="E1" s="56"/>
      <c r="F1" s="56"/>
      <c r="G1" s="56"/>
      <c r="H1" s="56"/>
      <c r="I1" s="56"/>
      <c r="J1" s="56"/>
      <c r="K1" s="56"/>
      <c r="L1" s="56"/>
      <c r="M1" s="185"/>
      <c r="N1" s="185"/>
      <c r="O1" s="185"/>
      <c r="P1" s="185"/>
      <c r="Q1" s="185"/>
      <c r="R1" s="185"/>
      <c r="S1" s="185"/>
      <c r="T1" s="185"/>
    </row>
    <row r="2" spans="1:20">
      <c r="A2" s="180" t="s">
        <v>59</v>
      </c>
      <c r="B2" s="181"/>
      <c r="C2" s="181"/>
      <c r="D2" s="25">
        <v>43617</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7" t="s">
        <v>62</v>
      </c>
      <c r="C5" s="90" t="s">
        <v>312</v>
      </c>
      <c r="D5" s="78" t="s">
        <v>23</v>
      </c>
      <c r="E5" s="78" t="s">
        <v>358</v>
      </c>
      <c r="F5" s="48" t="s">
        <v>507</v>
      </c>
      <c r="G5" s="78"/>
      <c r="H5" s="19"/>
      <c r="I5" s="60">
        <f>SUM(G5:H5)</f>
        <v>0</v>
      </c>
      <c r="J5" s="78"/>
      <c r="K5" s="18"/>
      <c r="L5" s="18"/>
      <c r="M5" s="18"/>
      <c r="N5" s="48"/>
      <c r="O5" s="48"/>
      <c r="P5" s="86">
        <v>43617</v>
      </c>
      <c r="Q5" s="18" t="s">
        <v>161</v>
      </c>
      <c r="R5" s="48"/>
      <c r="S5" s="18" t="s">
        <v>1606</v>
      </c>
      <c r="T5" s="18"/>
    </row>
    <row r="6" spans="1:20">
      <c r="A6" s="4">
        <v>2</v>
      </c>
      <c r="B6" s="17" t="s">
        <v>62</v>
      </c>
      <c r="C6" s="90" t="s">
        <v>313</v>
      </c>
      <c r="D6" s="78" t="s">
        <v>23</v>
      </c>
      <c r="E6" s="78" t="s">
        <v>359</v>
      </c>
      <c r="F6" s="58" t="s">
        <v>508</v>
      </c>
      <c r="G6" s="78">
        <v>80</v>
      </c>
      <c r="H6" s="17">
        <v>83</v>
      </c>
      <c r="I6" s="60">
        <f t="shared" ref="I6:I69" si="0">SUM(G6:H6)</f>
        <v>163</v>
      </c>
      <c r="J6" s="78" t="s">
        <v>376</v>
      </c>
      <c r="K6" s="18" t="s">
        <v>897</v>
      </c>
      <c r="L6" s="18" t="s">
        <v>898</v>
      </c>
      <c r="M6" s="18">
        <v>9859231887</v>
      </c>
      <c r="N6" s="51" t="s">
        <v>1533</v>
      </c>
      <c r="O6" s="51">
        <v>9859957242</v>
      </c>
      <c r="P6" s="86">
        <v>43617</v>
      </c>
      <c r="Q6" s="18" t="s">
        <v>161</v>
      </c>
      <c r="R6" s="48"/>
      <c r="S6" s="18" t="s">
        <v>1606</v>
      </c>
      <c r="T6" s="18"/>
    </row>
    <row r="7" spans="1:20">
      <c r="A7" s="4">
        <v>3</v>
      </c>
      <c r="B7" s="17" t="s">
        <v>62</v>
      </c>
      <c r="C7" s="90"/>
      <c r="D7" s="78"/>
      <c r="E7" s="78"/>
      <c r="F7" s="48"/>
      <c r="G7" s="78"/>
      <c r="H7" s="19"/>
      <c r="I7" s="60">
        <f t="shared" si="0"/>
        <v>0</v>
      </c>
      <c r="J7" s="78"/>
      <c r="K7" s="48"/>
      <c r="L7" s="48"/>
      <c r="M7" s="48"/>
      <c r="N7" s="48"/>
      <c r="O7" s="48"/>
      <c r="P7" s="86">
        <v>43618</v>
      </c>
      <c r="Q7" s="18" t="s">
        <v>162</v>
      </c>
      <c r="R7" s="48"/>
      <c r="S7" s="18"/>
      <c r="T7" s="18"/>
    </row>
    <row r="8" spans="1:20">
      <c r="A8" s="4">
        <v>4</v>
      </c>
      <c r="B8" s="17" t="s">
        <v>62</v>
      </c>
      <c r="C8" s="90" t="s">
        <v>314</v>
      </c>
      <c r="D8" s="78" t="s">
        <v>23</v>
      </c>
      <c r="E8" s="78" t="s">
        <v>360</v>
      </c>
      <c r="F8" s="48" t="s">
        <v>1417</v>
      </c>
      <c r="G8" s="78">
        <v>20</v>
      </c>
      <c r="H8" s="19">
        <v>24</v>
      </c>
      <c r="I8" s="60">
        <f t="shared" si="0"/>
        <v>44</v>
      </c>
      <c r="J8" s="78" t="s">
        <v>377</v>
      </c>
      <c r="K8" s="48" t="s">
        <v>939</v>
      </c>
      <c r="L8" s="18" t="s">
        <v>900</v>
      </c>
      <c r="M8" s="18">
        <v>9613631691</v>
      </c>
      <c r="N8" s="51" t="s">
        <v>1512</v>
      </c>
      <c r="O8" s="51">
        <v>8486901393</v>
      </c>
      <c r="P8" s="86">
        <v>43619</v>
      </c>
      <c r="Q8" s="18" t="s">
        <v>163</v>
      </c>
      <c r="R8" s="48"/>
      <c r="S8" s="18" t="s">
        <v>1606</v>
      </c>
      <c r="T8" s="18"/>
    </row>
    <row r="9" spans="1:20">
      <c r="A9" s="4">
        <v>5</v>
      </c>
      <c r="B9" s="17" t="s">
        <v>62</v>
      </c>
      <c r="C9" s="90" t="s">
        <v>315</v>
      </c>
      <c r="D9" s="78" t="s">
        <v>23</v>
      </c>
      <c r="E9" s="78" t="s">
        <v>361</v>
      </c>
      <c r="F9" s="48" t="s">
        <v>1417</v>
      </c>
      <c r="G9" s="78">
        <v>53</v>
      </c>
      <c r="H9" s="19">
        <v>48</v>
      </c>
      <c r="I9" s="60">
        <f t="shared" si="0"/>
        <v>101</v>
      </c>
      <c r="J9" s="78" t="s">
        <v>378</v>
      </c>
      <c r="K9" s="18" t="s">
        <v>899</v>
      </c>
      <c r="L9" s="18" t="s">
        <v>900</v>
      </c>
      <c r="M9" s="18">
        <v>9613631691</v>
      </c>
      <c r="N9" s="51" t="s">
        <v>1512</v>
      </c>
      <c r="O9" s="51">
        <v>8486901393</v>
      </c>
      <c r="P9" s="86">
        <v>43619</v>
      </c>
      <c r="Q9" s="18" t="s">
        <v>163</v>
      </c>
      <c r="R9" s="48"/>
      <c r="S9" s="18" t="s">
        <v>1606</v>
      </c>
      <c r="T9" s="18"/>
    </row>
    <row r="10" spans="1:20">
      <c r="A10" s="4">
        <v>6</v>
      </c>
      <c r="B10" s="17" t="s">
        <v>62</v>
      </c>
      <c r="C10" s="90" t="s">
        <v>316</v>
      </c>
      <c r="D10" s="78" t="s">
        <v>23</v>
      </c>
      <c r="E10" s="78" t="s">
        <v>362</v>
      </c>
      <c r="F10" s="48" t="s">
        <v>1417</v>
      </c>
      <c r="G10" s="78">
        <v>24</v>
      </c>
      <c r="H10" s="19">
        <v>27</v>
      </c>
      <c r="I10" s="60">
        <f t="shared" si="0"/>
        <v>51</v>
      </c>
      <c r="J10" s="78" t="s">
        <v>379</v>
      </c>
      <c r="K10" s="18" t="s">
        <v>899</v>
      </c>
      <c r="L10" s="18" t="s">
        <v>900</v>
      </c>
      <c r="M10" s="18">
        <v>9613631691</v>
      </c>
      <c r="N10" s="51" t="s">
        <v>1512</v>
      </c>
      <c r="O10" s="51">
        <v>8486901393</v>
      </c>
      <c r="P10" s="86">
        <v>43620</v>
      </c>
      <c r="Q10" s="18" t="s">
        <v>164</v>
      </c>
      <c r="R10" s="48"/>
      <c r="S10" s="18" t="s">
        <v>1606</v>
      </c>
      <c r="T10" s="18"/>
    </row>
    <row r="11" spans="1:20">
      <c r="A11" s="4">
        <v>7</v>
      </c>
      <c r="B11" s="17" t="s">
        <v>62</v>
      </c>
      <c r="C11" s="51" t="s">
        <v>317</v>
      </c>
      <c r="D11" s="78" t="s">
        <v>25</v>
      </c>
      <c r="E11" s="103">
        <v>18287050905</v>
      </c>
      <c r="F11" s="48"/>
      <c r="G11" s="78">
        <f>6+12</f>
        <v>18</v>
      </c>
      <c r="H11" s="19">
        <f>11+6</f>
        <v>17</v>
      </c>
      <c r="I11" s="60">
        <f t="shared" si="0"/>
        <v>35</v>
      </c>
      <c r="J11" s="108">
        <v>9954646232</v>
      </c>
      <c r="K11" s="18" t="s">
        <v>897</v>
      </c>
      <c r="L11" s="18" t="s">
        <v>1431</v>
      </c>
      <c r="M11" s="18">
        <v>8034099012</v>
      </c>
      <c r="N11" s="51" t="s">
        <v>1533</v>
      </c>
      <c r="O11" s="51">
        <v>9859957242</v>
      </c>
      <c r="P11" s="111">
        <v>43620</v>
      </c>
      <c r="Q11" s="18" t="s">
        <v>164</v>
      </c>
      <c r="R11" s="48"/>
      <c r="S11" s="18" t="s">
        <v>1606</v>
      </c>
      <c r="T11" s="18"/>
    </row>
    <row r="12" spans="1:20">
      <c r="A12" s="4">
        <v>8</v>
      </c>
      <c r="B12" s="17" t="s">
        <v>62</v>
      </c>
      <c r="C12" s="51" t="s">
        <v>318</v>
      </c>
      <c r="D12" s="78" t="s">
        <v>25</v>
      </c>
      <c r="E12" s="103">
        <v>18287050912</v>
      </c>
      <c r="F12" s="48"/>
      <c r="G12" s="78">
        <f>17+12</f>
        <v>29</v>
      </c>
      <c r="H12" s="19">
        <f>12+19</f>
        <v>31</v>
      </c>
      <c r="I12" s="60">
        <f t="shared" si="0"/>
        <v>60</v>
      </c>
      <c r="J12" s="108">
        <v>7896639950</v>
      </c>
      <c r="K12" s="18" t="s">
        <v>311</v>
      </c>
      <c r="L12" s="48" t="s">
        <v>1432</v>
      </c>
      <c r="M12" s="48">
        <v>9508025901</v>
      </c>
      <c r="N12" s="51" t="s">
        <v>1509</v>
      </c>
      <c r="O12" s="51">
        <v>9957724420</v>
      </c>
      <c r="P12" s="111">
        <v>43620</v>
      </c>
      <c r="Q12" s="18" t="s">
        <v>164</v>
      </c>
      <c r="R12" s="48"/>
      <c r="S12" s="18" t="s">
        <v>1606</v>
      </c>
      <c r="T12" s="18"/>
    </row>
    <row r="13" spans="1:20">
      <c r="A13" s="4">
        <v>9</v>
      </c>
      <c r="B13" s="17" t="s">
        <v>62</v>
      </c>
      <c r="C13" s="51"/>
      <c r="D13" s="78"/>
      <c r="E13" s="103"/>
      <c r="F13" s="58"/>
      <c r="G13" s="78"/>
      <c r="H13" s="17"/>
      <c r="I13" s="60">
        <f t="shared" si="0"/>
        <v>0</v>
      </c>
      <c r="J13" s="109" t="s">
        <v>380</v>
      </c>
      <c r="K13" s="58"/>
      <c r="L13" s="58"/>
      <c r="M13" s="58"/>
      <c r="N13" s="58"/>
      <c r="O13" s="58"/>
      <c r="P13" s="111">
        <v>43621</v>
      </c>
      <c r="Q13" s="18" t="s">
        <v>158</v>
      </c>
      <c r="R13" s="48"/>
      <c r="S13" s="18"/>
      <c r="T13" s="18"/>
    </row>
    <row r="14" spans="1:20">
      <c r="A14" s="4">
        <v>10</v>
      </c>
      <c r="B14" s="17" t="s">
        <v>62</v>
      </c>
      <c r="C14" s="51" t="s">
        <v>319</v>
      </c>
      <c r="D14" s="78" t="s">
        <v>25</v>
      </c>
      <c r="E14" s="103">
        <v>18287050903</v>
      </c>
      <c r="F14" s="48"/>
      <c r="G14" s="78">
        <f>22+17</f>
        <v>39</v>
      </c>
      <c r="H14" s="19">
        <f>23+13</f>
        <v>36</v>
      </c>
      <c r="I14" s="60">
        <f t="shared" si="0"/>
        <v>75</v>
      </c>
      <c r="J14" s="108">
        <v>18287050903</v>
      </c>
      <c r="K14" s="18" t="s">
        <v>897</v>
      </c>
      <c r="L14" s="18" t="s">
        <v>898</v>
      </c>
      <c r="M14" s="18">
        <v>9859231887</v>
      </c>
      <c r="N14" s="51" t="s">
        <v>1505</v>
      </c>
      <c r="O14" s="51">
        <v>8724970291</v>
      </c>
      <c r="P14" s="111">
        <v>43622</v>
      </c>
      <c r="Q14" s="18" t="s">
        <v>159</v>
      </c>
      <c r="R14" s="48"/>
      <c r="S14" s="18" t="s">
        <v>1606</v>
      </c>
      <c r="T14" s="18"/>
    </row>
    <row r="15" spans="1:20">
      <c r="A15" s="4">
        <v>11</v>
      </c>
      <c r="B15" s="17" t="s">
        <v>62</v>
      </c>
      <c r="C15" s="51" t="s">
        <v>320</v>
      </c>
      <c r="D15" s="78" t="s">
        <v>25</v>
      </c>
      <c r="E15" s="103">
        <v>18287050906</v>
      </c>
      <c r="F15" s="48"/>
      <c r="G15" s="78">
        <f>11+8</f>
        <v>19</v>
      </c>
      <c r="H15" s="19">
        <f>11+6</f>
        <v>17</v>
      </c>
      <c r="I15" s="60">
        <f t="shared" si="0"/>
        <v>36</v>
      </c>
      <c r="J15" s="108">
        <v>6900666847</v>
      </c>
      <c r="K15" s="18" t="s">
        <v>897</v>
      </c>
      <c r="L15" s="18" t="s">
        <v>898</v>
      </c>
      <c r="M15" s="18">
        <v>9859231887</v>
      </c>
      <c r="N15" s="51" t="s">
        <v>1533</v>
      </c>
      <c r="O15" s="51">
        <v>9859957242</v>
      </c>
      <c r="P15" s="111">
        <v>43622</v>
      </c>
      <c r="Q15" s="18" t="s">
        <v>159</v>
      </c>
      <c r="R15" s="48"/>
      <c r="S15" s="18" t="s">
        <v>1606</v>
      </c>
      <c r="T15" s="18"/>
    </row>
    <row r="16" spans="1:20">
      <c r="A16" s="4">
        <v>12</v>
      </c>
      <c r="B16" s="17" t="s">
        <v>62</v>
      </c>
      <c r="C16" s="51" t="s">
        <v>321</v>
      </c>
      <c r="D16" s="78" t="s">
        <v>25</v>
      </c>
      <c r="E16" s="103">
        <v>18287050908</v>
      </c>
      <c r="F16" s="48"/>
      <c r="G16" s="78">
        <f>15+19</f>
        <v>34</v>
      </c>
      <c r="H16" s="19">
        <f>14+14</f>
        <v>28</v>
      </c>
      <c r="I16" s="60">
        <f t="shared" si="0"/>
        <v>62</v>
      </c>
      <c r="J16" s="108">
        <v>8011204747</v>
      </c>
      <c r="K16" s="18" t="s">
        <v>899</v>
      </c>
      <c r="L16" s="18" t="s">
        <v>900</v>
      </c>
      <c r="M16" s="18">
        <v>9613631691</v>
      </c>
      <c r="N16" s="51" t="s">
        <v>1512</v>
      </c>
      <c r="O16" s="51">
        <v>8486901393</v>
      </c>
      <c r="P16" s="111">
        <v>43623</v>
      </c>
      <c r="Q16" s="18" t="s">
        <v>160</v>
      </c>
      <c r="R16" s="48"/>
      <c r="S16" s="18" t="s">
        <v>1606</v>
      </c>
      <c r="T16" s="18"/>
    </row>
    <row r="17" spans="1:20">
      <c r="A17" s="4">
        <v>13</v>
      </c>
      <c r="B17" s="17" t="s">
        <v>62</v>
      </c>
      <c r="C17" s="51" t="s">
        <v>322</v>
      </c>
      <c r="D17" s="78" t="s">
        <v>25</v>
      </c>
      <c r="E17" s="103">
        <v>18287050909</v>
      </c>
      <c r="F17" s="48"/>
      <c r="G17" s="78">
        <f>7+4</f>
        <v>11</v>
      </c>
      <c r="H17" s="19">
        <f>9+11</f>
        <v>20</v>
      </c>
      <c r="I17" s="60">
        <f t="shared" si="0"/>
        <v>31</v>
      </c>
      <c r="J17" s="108">
        <v>6900832344</v>
      </c>
      <c r="K17" s="18" t="s">
        <v>897</v>
      </c>
      <c r="L17" s="18" t="s">
        <v>898</v>
      </c>
      <c r="M17" s="18">
        <v>9859231887</v>
      </c>
      <c r="N17" s="51" t="s">
        <v>1505</v>
      </c>
      <c r="O17" s="51">
        <v>8724970291</v>
      </c>
      <c r="P17" s="111">
        <v>43623</v>
      </c>
      <c r="Q17" s="18" t="s">
        <v>160</v>
      </c>
      <c r="R17" s="48"/>
      <c r="S17" s="18" t="s">
        <v>1606</v>
      </c>
      <c r="T17" s="18"/>
    </row>
    <row r="18" spans="1:20">
      <c r="A18" s="4">
        <v>14</v>
      </c>
      <c r="B18" s="17" t="s">
        <v>62</v>
      </c>
      <c r="C18" s="51" t="s">
        <v>323</v>
      </c>
      <c r="D18" s="78" t="s">
        <v>25</v>
      </c>
      <c r="E18" s="103">
        <v>18287050910</v>
      </c>
      <c r="F18" s="48"/>
      <c r="G18" s="78">
        <f>13+5</f>
        <v>18</v>
      </c>
      <c r="H18" s="19">
        <f>10+5</f>
        <v>15</v>
      </c>
      <c r="I18" s="60">
        <f t="shared" si="0"/>
        <v>33</v>
      </c>
      <c r="J18" s="108">
        <v>9706929228</v>
      </c>
      <c r="K18" s="18" t="s">
        <v>311</v>
      </c>
      <c r="L18" s="48" t="s">
        <v>1433</v>
      </c>
      <c r="M18" s="48">
        <v>9508025901</v>
      </c>
      <c r="N18" s="51" t="s">
        <v>1513</v>
      </c>
      <c r="O18" s="51">
        <v>8472819901</v>
      </c>
      <c r="P18" s="111">
        <v>43623</v>
      </c>
      <c r="Q18" s="18" t="s">
        <v>160</v>
      </c>
      <c r="R18" s="48"/>
      <c r="S18" s="18" t="s">
        <v>1606</v>
      </c>
      <c r="T18" s="18"/>
    </row>
    <row r="19" spans="1:20">
      <c r="A19" s="4">
        <v>15</v>
      </c>
      <c r="B19" s="17" t="s">
        <v>62</v>
      </c>
      <c r="C19" s="51" t="s">
        <v>324</v>
      </c>
      <c r="D19" s="78" t="s">
        <v>25</v>
      </c>
      <c r="E19" s="103">
        <v>18287050916</v>
      </c>
      <c r="F19" s="48"/>
      <c r="G19" s="78">
        <f>14+7</f>
        <v>21</v>
      </c>
      <c r="H19" s="19">
        <f>15+5</f>
        <v>20</v>
      </c>
      <c r="I19" s="60">
        <f t="shared" si="0"/>
        <v>41</v>
      </c>
      <c r="J19" s="108">
        <v>7578823556</v>
      </c>
      <c r="K19" s="18" t="s">
        <v>311</v>
      </c>
      <c r="L19" s="48" t="s">
        <v>1433</v>
      </c>
      <c r="M19" s="48">
        <v>9508025901</v>
      </c>
      <c r="N19" s="51" t="s">
        <v>1513</v>
      </c>
      <c r="O19" s="51">
        <v>8472819901</v>
      </c>
      <c r="P19" s="111">
        <v>43624</v>
      </c>
      <c r="Q19" s="18" t="s">
        <v>161</v>
      </c>
      <c r="R19" s="48"/>
      <c r="S19" s="18" t="s">
        <v>1606</v>
      </c>
      <c r="T19" s="18"/>
    </row>
    <row r="20" spans="1:20">
      <c r="A20" s="4">
        <v>16</v>
      </c>
      <c r="B20" s="17" t="s">
        <v>62</v>
      </c>
      <c r="C20" s="51" t="s">
        <v>325</v>
      </c>
      <c r="D20" s="78" t="s">
        <v>25</v>
      </c>
      <c r="E20" s="103">
        <v>18287050917</v>
      </c>
      <c r="F20" s="48"/>
      <c r="G20" s="78">
        <f>14+10</f>
        <v>24</v>
      </c>
      <c r="H20" s="19">
        <f>8+12</f>
        <v>20</v>
      </c>
      <c r="I20" s="60">
        <f t="shared" si="0"/>
        <v>44</v>
      </c>
      <c r="J20" s="108">
        <v>9101658255</v>
      </c>
      <c r="K20" s="18" t="s">
        <v>311</v>
      </c>
      <c r="L20" s="48" t="s">
        <v>902</v>
      </c>
      <c r="M20" s="48">
        <v>9954958987</v>
      </c>
      <c r="N20" s="51" t="s">
        <v>1513</v>
      </c>
      <c r="O20" s="51">
        <v>8472819901</v>
      </c>
      <c r="P20" s="111">
        <v>43624</v>
      </c>
      <c r="Q20" s="18" t="s">
        <v>161</v>
      </c>
      <c r="R20" s="48"/>
      <c r="S20" s="18" t="s">
        <v>1606</v>
      </c>
      <c r="T20" s="18"/>
    </row>
    <row r="21" spans="1:20">
      <c r="A21" s="4">
        <v>17</v>
      </c>
      <c r="B21" s="17" t="s">
        <v>62</v>
      </c>
      <c r="C21" s="51"/>
      <c r="D21" s="78"/>
      <c r="E21" s="103"/>
      <c r="F21" s="48"/>
      <c r="G21" s="78"/>
      <c r="H21" s="19"/>
      <c r="I21" s="60">
        <f t="shared" si="0"/>
        <v>0</v>
      </c>
      <c r="J21" s="108"/>
      <c r="K21" s="48"/>
      <c r="L21" s="48"/>
      <c r="M21" s="48"/>
      <c r="N21" s="48"/>
      <c r="O21" s="48"/>
      <c r="P21" s="111">
        <v>43625</v>
      </c>
      <c r="Q21" s="18" t="s">
        <v>162</v>
      </c>
      <c r="R21" s="48"/>
      <c r="S21" s="18"/>
      <c r="T21" s="18"/>
    </row>
    <row r="22" spans="1:20">
      <c r="A22" s="4">
        <v>18</v>
      </c>
      <c r="B22" s="17" t="s">
        <v>62</v>
      </c>
      <c r="C22" s="51" t="s">
        <v>326</v>
      </c>
      <c r="D22" s="78" t="s">
        <v>25</v>
      </c>
      <c r="E22" s="103">
        <v>18287050918</v>
      </c>
      <c r="F22" s="48"/>
      <c r="G22" s="78">
        <f>9+14</f>
        <v>23</v>
      </c>
      <c r="H22" s="19">
        <f>8+13</f>
        <v>21</v>
      </c>
      <c r="I22" s="60">
        <f t="shared" si="0"/>
        <v>44</v>
      </c>
      <c r="J22" s="108">
        <v>7896355337</v>
      </c>
      <c r="K22" s="18" t="s">
        <v>897</v>
      </c>
      <c r="L22" s="18" t="s">
        <v>898</v>
      </c>
      <c r="M22" s="18">
        <v>9859231887</v>
      </c>
      <c r="N22" s="51" t="s">
        <v>1505</v>
      </c>
      <c r="O22" s="51">
        <v>8724970291</v>
      </c>
      <c r="P22" s="111">
        <v>43626</v>
      </c>
      <c r="Q22" s="18" t="s">
        <v>163</v>
      </c>
      <c r="R22" s="48"/>
      <c r="S22" s="18" t="s">
        <v>1606</v>
      </c>
      <c r="T22" s="18"/>
    </row>
    <row r="23" spans="1:20">
      <c r="A23" s="4">
        <v>19</v>
      </c>
      <c r="B23" s="17" t="s">
        <v>62</v>
      </c>
      <c r="C23" s="51" t="s">
        <v>327</v>
      </c>
      <c r="D23" s="78" t="s">
        <v>25</v>
      </c>
      <c r="E23" s="103">
        <v>18287050919</v>
      </c>
      <c r="F23" s="48"/>
      <c r="G23" s="78">
        <f>21+14</f>
        <v>35</v>
      </c>
      <c r="H23" s="19">
        <f>9+21</f>
        <v>30</v>
      </c>
      <c r="I23" s="60">
        <f t="shared" si="0"/>
        <v>65</v>
      </c>
      <c r="J23" s="108">
        <v>8486243778</v>
      </c>
      <c r="K23" s="48" t="s">
        <v>311</v>
      </c>
      <c r="L23" s="48" t="s">
        <v>1433</v>
      </c>
      <c r="M23" s="48">
        <v>9508025901</v>
      </c>
      <c r="N23" s="51" t="s">
        <v>1513</v>
      </c>
      <c r="O23" s="51">
        <v>8472819901</v>
      </c>
      <c r="P23" s="111">
        <v>43626</v>
      </c>
      <c r="Q23" s="18" t="s">
        <v>163</v>
      </c>
      <c r="R23" s="48"/>
      <c r="S23" s="18" t="s">
        <v>1606</v>
      </c>
      <c r="T23" s="18"/>
    </row>
    <row r="24" spans="1:20">
      <c r="A24" s="4">
        <v>20</v>
      </c>
      <c r="B24" s="17" t="s">
        <v>62</v>
      </c>
      <c r="C24" s="51" t="s">
        <v>328</v>
      </c>
      <c r="D24" s="78" t="s">
        <v>25</v>
      </c>
      <c r="E24" s="103">
        <v>18287050921</v>
      </c>
      <c r="F24" s="48"/>
      <c r="G24" s="78">
        <f>17+14</f>
        <v>31</v>
      </c>
      <c r="H24" s="19">
        <f>25+10</f>
        <v>35</v>
      </c>
      <c r="I24" s="60">
        <f t="shared" si="0"/>
        <v>66</v>
      </c>
      <c r="J24" s="108">
        <v>8011703701</v>
      </c>
      <c r="K24" s="18" t="s">
        <v>311</v>
      </c>
      <c r="L24" s="48" t="s">
        <v>1433</v>
      </c>
      <c r="M24" s="48">
        <v>9508025901</v>
      </c>
      <c r="N24" s="51" t="s">
        <v>1513</v>
      </c>
      <c r="O24" s="51">
        <v>8472819901</v>
      </c>
      <c r="P24" s="111">
        <v>43627</v>
      </c>
      <c r="Q24" s="18" t="s">
        <v>164</v>
      </c>
      <c r="R24" s="48"/>
      <c r="S24" s="18" t="s">
        <v>1606</v>
      </c>
      <c r="T24" s="18"/>
    </row>
    <row r="25" spans="1:20">
      <c r="A25" s="4">
        <v>21</v>
      </c>
      <c r="B25" s="17" t="s">
        <v>62</v>
      </c>
      <c r="C25" s="51" t="s">
        <v>329</v>
      </c>
      <c r="D25" s="78" t="s">
        <v>25</v>
      </c>
      <c r="E25" s="103">
        <v>18287050922</v>
      </c>
      <c r="F25" s="48"/>
      <c r="G25" s="78">
        <f>10+13</f>
        <v>23</v>
      </c>
      <c r="H25" s="19">
        <f>10+17</f>
        <v>27</v>
      </c>
      <c r="I25" s="60">
        <f t="shared" si="0"/>
        <v>50</v>
      </c>
      <c r="J25" s="108">
        <v>8876442071</v>
      </c>
      <c r="K25" s="18" t="s">
        <v>311</v>
      </c>
      <c r="L25" s="48" t="s">
        <v>1433</v>
      </c>
      <c r="M25" s="48">
        <v>9508025901</v>
      </c>
      <c r="N25" s="51" t="s">
        <v>1513</v>
      </c>
      <c r="O25" s="51">
        <v>8472819901</v>
      </c>
      <c r="P25" s="111">
        <v>43627</v>
      </c>
      <c r="Q25" s="18" t="s">
        <v>164</v>
      </c>
      <c r="R25" s="48"/>
      <c r="S25" s="18" t="s">
        <v>1606</v>
      </c>
      <c r="T25" s="18"/>
    </row>
    <row r="26" spans="1:20">
      <c r="A26" s="4">
        <v>22</v>
      </c>
      <c r="B26" s="17" t="s">
        <v>62</v>
      </c>
      <c r="C26" s="51" t="s">
        <v>330</v>
      </c>
      <c r="D26" s="78" t="s">
        <v>25</v>
      </c>
      <c r="E26" s="103">
        <v>18287050924</v>
      </c>
      <c r="F26" s="48"/>
      <c r="G26" s="78">
        <f>7+8</f>
        <v>15</v>
      </c>
      <c r="H26" s="19">
        <f>5+8</f>
        <v>13</v>
      </c>
      <c r="I26" s="60">
        <f t="shared" si="0"/>
        <v>28</v>
      </c>
      <c r="J26" s="108">
        <v>9678317724</v>
      </c>
      <c r="K26" s="18" t="s">
        <v>897</v>
      </c>
      <c r="L26" s="18" t="s">
        <v>898</v>
      </c>
      <c r="M26" s="18">
        <v>9859231887</v>
      </c>
      <c r="N26" s="51" t="s">
        <v>1505</v>
      </c>
      <c r="O26" s="51">
        <v>8724970291</v>
      </c>
      <c r="P26" s="111">
        <v>43628</v>
      </c>
      <c r="Q26" s="18" t="s">
        <v>158</v>
      </c>
      <c r="R26" s="48"/>
      <c r="S26" s="18" t="s">
        <v>1606</v>
      </c>
      <c r="T26" s="18"/>
    </row>
    <row r="27" spans="1:20">
      <c r="A27" s="4">
        <v>23</v>
      </c>
      <c r="B27" s="17" t="s">
        <v>62</v>
      </c>
      <c r="C27" s="51" t="s">
        <v>331</v>
      </c>
      <c r="D27" s="78" t="s">
        <v>25</v>
      </c>
      <c r="E27" s="103">
        <v>18287050926</v>
      </c>
      <c r="F27" s="48"/>
      <c r="G27" s="78">
        <f>18+17</f>
        <v>35</v>
      </c>
      <c r="H27" s="19">
        <f>17+15</f>
        <v>32</v>
      </c>
      <c r="I27" s="60">
        <f t="shared" si="0"/>
        <v>67</v>
      </c>
      <c r="J27" s="108">
        <v>9954769811</v>
      </c>
      <c r="K27" s="18" t="s">
        <v>897</v>
      </c>
      <c r="L27" s="18" t="s">
        <v>898</v>
      </c>
      <c r="M27" s="18">
        <v>9859231887</v>
      </c>
      <c r="N27" s="51" t="s">
        <v>1505</v>
      </c>
      <c r="O27" s="51">
        <v>8724970291</v>
      </c>
      <c r="P27" s="111">
        <v>43628</v>
      </c>
      <c r="Q27" s="18" t="s">
        <v>158</v>
      </c>
      <c r="R27" s="48"/>
      <c r="S27" s="18" t="s">
        <v>1606</v>
      </c>
      <c r="T27" s="18"/>
    </row>
    <row r="28" spans="1:20">
      <c r="A28" s="4">
        <v>24</v>
      </c>
      <c r="B28" s="17" t="s">
        <v>62</v>
      </c>
      <c r="C28" s="51" t="s">
        <v>332</v>
      </c>
      <c r="D28" s="78" t="s">
        <v>25</v>
      </c>
      <c r="E28" s="103">
        <v>18287050927</v>
      </c>
      <c r="F28" s="18"/>
      <c r="G28" s="78">
        <f>16+10</f>
        <v>26</v>
      </c>
      <c r="H28" s="19">
        <f>17+12</f>
        <v>29</v>
      </c>
      <c r="I28" s="60">
        <f t="shared" si="0"/>
        <v>55</v>
      </c>
      <c r="J28" s="108">
        <v>9954601186</v>
      </c>
      <c r="K28" s="18" t="s">
        <v>906</v>
      </c>
      <c r="L28" s="18" t="s">
        <v>907</v>
      </c>
      <c r="M28" s="18">
        <v>9859540676</v>
      </c>
      <c r="N28" s="51" t="s">
        <v>1505</v>
      </c>
      <c r="O28" s="51">
        <v>8724970291</v>
      </c>
      <c r="P28" s="111">
        <v>43628</v>
      </c>
      <c r="Q28" s="18" t="s">
        <v>158</v>
      </c>
      <c r="R28" s="48"/>
      <c r="S28" s="18" t="s">
        <v>1606</v>
      </c>
      <c r="T28" s="18"/>
    </row>
    <row r="29" spans="1:20" ht="33">
      <c r="A29" s="4">
        <v>25</v>
      </c>
      <c r="B29" s="17" t="s">
        <v>62</v>
      </c>
      <c r="C29" s="51" t="s">
        <v>333</v>
      </c>
      <c r="D29" s="78" t="s">
        <v>25</v>
      </c>
      <c r="E29" s="103">
        <v>18287050928</v>
      </c>
      <c r="F29" s="48"/>
      <c r="G29" s="78">
        <f>11+6</f>
        <v>17</v>
      </c>
      <c r="H29" s="19">
        <f>8+4</f>
        <v>12</v>
      </c>
      <c r="I29" s="60">
        <f t="shared" si="0"/>
        <v>29</v>
      </c>
      <c r="J29" s="108" t="s">
        <v>1434</v>
      </c>
      <c r="K29" s="18" t="s">
        <v>906</v>
      </c>
      <c r="L29" s="18" t="s">
        <v>309</v>
      </c>
      <c r="M29" s="18">
        <v>9435658956</v>
      </c>
      <c r="N29" s="212" t="s">
        <v>1534</v>
      </c>
      <c r="O29" s="48"/>
      <c r="P29" s="111">
        <v>43629</v>
      </c>
      <c r="Q29" s="18" t="s">
        <v>159</v>
      </c>
      <c r="R29" s="48"/>
      <c r="S29" s="18" t="s">
        <v>1606</v>
      </c>
      <c r="T29" s="18"/>
    </row>
    <row r="30" spans="1:20">
      <c r="A30" s="4">
        <v>26</v>
      </c>
      <c r="B30" s="17" t="s">
        <v>62</v>
      </c>
      <c r="C30" s="51" t="s">
        <v>334</v>
      </c>
      <c r="D30" s="78" t="s">
        <v>25</v>
      </c>
      <c r="E30" s="103">
        <v>18287050929</v>
      </c>
      <c r="F30" s="18"/>
      <c r="G30" s="78">
        <f>9+11</f>
        <v>20</v>
      </c>
      <c r="H30" s="19">
        <f>6+4</f>
        <v>10</v>
      </c>
      <c r="I30" s="60">
        <f t="shared" si="0"/>
        <v>30</v>
      </c>
      <c r="J30" s="108">
        <v>7086222166</v>
      </c>
      <c r="K30" s="18" t="s">
        <v>906</v>
      </c>
      <c r="L30" s="18" t="s">
        <v>309</v>
      </c>
      <c r="M30" s="18">
        <v>9435658956</v>
      </c>
      <c r="N30" s="212" t="s">
        <v>1534</v>
      </c>
      <c r="O30" s="18"/>
      <c r="P30" s="111">
        <v>43629</v>
      </c>
      <c r="Q30" s="18" t="s">
        <v>159</v>
      </c>
      <c r="R30" s="48"/>
      <c r="S30" s="18" t="s">
        <v>1606</v>
      </c>
      <c r="T30" s="18"/>
    </row>
    <row r="31" spans="1:20">
      <c r="A31" s="4">
        <v>27</v>
      </c>
      <c r="B31" s="17" t="s">
        <v>62</v>
      </c>
      <c r="C31" s="51" t="s">
        <v>335</v>
      </c>
      <c r="D31" s="78" t="s">
        <v>25</v>
      </c>
      <c r="E31" s="103">
        <v>18287050930</v>
      </c>
      <c r="F31" s="18"/>
      <c r="G31" s="78">
        <f>4+9</f>
        <v>13</v>
      </c>
      <c r="H31" s="19">
        <f>3+5</f>
        <v>8</v>
      </c>
      <c r="I31" s="60">
        <f t="shared" si="0"/>
        <v>21</v>
      </c>
      <c r="J31" s="108">
        <v>970642389</v>
      </c>
      <c r="K31" s="18" t="s">
        <v>906</v>
      </c>
      <c r="L31" s="18" t="s">
        <v>309</v>
      </c>
      <c r="M31" s="18">
        <v>9435658956</v>
      </c>
      <c r="N31" s="212" t="s">
        <v>1535</v>
      </c>
      <c r="O31" s="18"/>
      <c r="P31" s="111">
        <v>43629</v>
      </c>
      <c r="Q31" s="18" t="s">
        <v>159</v>
      </c>
      <c r="R31" s="48"/>
      <c r="S31" s="18" t="s">
        <v>1606</v>
      </c>
      <c r="T31" s="18"/>
    </row>
    <row r="32" spans="1:20">
      <c r="A32" s="4">
        <v>28</v>
      </c>
      <c r="B32" s="17" t="s">
        <v>62</v>
      </c>
      <c r="C32" s="51" t="s">
        <v>336</v>
      </c>
      <c r="D32" s="78" t="s">
        <v>25</v>
      </c>
      <c r="E32" s="103">
        <v>18287050931</v>
      </c>
      <c r="F32" s="18"/>
      <c r="G32" s="78">
        <f>4+3</f>
        <v>7</v>
      </c>
      <c r="H32" s="19">
        <f>1+2</f>
        <v>3</v>
      </c>
      <c r="I32" s="60">
        <f t="shared" si="0"/>
        <v>10</v>
      </c>
      <c r="J32" s="53">
        <v>8811917183</v>
      </c>
      <c r="K32" s="18" t="s">
        <v>906</v>
      </c>
      <c r="L32" s="18" t="s">
        <v>309</v>
      </c>
      <c r="M32" s="18">
        <v>9435658956</v>
      </c>
      <c r="N32" s="212" t="s">
        <v>1535</v>
      </c>
      <c r="O32" s="18"/>
      <c r="P32" s="111">
        <v>43629</v>
      </c>
      <c r="Q32" s="18" t="s">
        <v>159</v>
      </c>
      <c r="R32" s="48"/>
      <c r="S32" s="18" t="s">
        <v>1606</v>
      </c>
      <c r="T32" s="18"/>
    </row>
    <row r="33" spans="1:20" ht="33">
      <c r="A33" s="4">
        <v>29</v>
      </c>
      <c r="B33" s="17" t="s">
        <v>62</v>
      </c>
      <c r="C33" s="51" t="s">
        <v>337</v>
      </c>
      <c r="D33" s="78" t="s">
        <v>25</v>
      </c>
      <c r="E33" s="103">
        <v>18287050932</v>
      </c>
      <c r="F33" s="18"/>
      <c r="G33" s="78">
        <f>2+2</f>
        <v>4</v>
      </c>
      <c r="H33" s="19">
        <f>3+4</f>
        <v>7</v>
      </c>
      <c r="I33" s="60">
        <f t="shared" si="0"/>
        <v>11</v>
      </c>
      <c r="J33" s="108" t="s">
        <v>1435</v>
      </c>
      <c r="K33" s="18" t="s">
        <v>906</v>
      </c>
      <c r="L33" s="18" t="s">
        <v>907</v>
      </c>
      <c r="M33" s="18">
        <v>9859540676</v>
      </c>
      <c r="N33" s="212" t="s">
        <v>1520</v>
      </c>
      <c r="O33" s="214">
        <v>7086222705</v>
      </c>
      <c r="P33" s="111">
        <v>43630</v>
      </c>
      <c r="Q33" s="18" t="s">
        <v>160</v>
      </c>
      <c r="R33" s="48"/>
      <c r="S33" s="18" t="s">
        <v>1606</v>
      </c>
      <c r="T33" s="18"/>
    </row>
    <row r="34" spans="1:20">
      <c r="A34" s="4">
        <v>30</v>
      </c>
      <c r="B34" s="17" t="s">
        <v>62</v>
      </c>
      <c r="C34" s="51" t="s">
        <v>338</v>
      </c>
      <c r="D34" s="78" t="s">
        <v>25</v>
      </c>
      <c r="E34" s="103">
        <v>18287050933</v>
      </c>
      <c r="F34" s="18"/>
      <c r="G34" s="78">
        <f>1+4</f>
        <v>5</v>
      </c>
      <c r="H34" s="19">
        <f>5+5</f>
        <v>10</v>
      </c>
      <c r="I34" s="60">
        <f t="shared" si="0"/>
        <v>15</v>
      </c>
      <c r="J34" s="53">
        <v>8133033817</v>
      </c>
      <c r="K34" s="18" t="s">
        <v>906</v>
      </c>
      <c r="L34" s="18" t="s">
        <v>907</v>
      </c>
      <c r="M34" s="18">
        <v>9859540676</v>
      </c>
      <c r="N34" s="212" t="s">
        <v>1520</v>
      </c>
      <c r="O34" s="214">
        <v>7086222705</v>
      </c>
      <c r="P34" s="111">
        <v>43630</v>
      </c>
      <c r="Q34" s="18" t="s">
        <v>160</v>
      </c>
      <c r="R34" s="18"/>
      <c r="S34" s="18" t="s">
        <v>1606</v>
      </c>
      <c r="T34" s="18"/>
    </row>
    <row r="35" spans="1:20">
      <c r="A35" s="4">
        <v>31</v>
      </c>
      <c r="B35" s="17" t="s">
        <v>62</v>
      </c>
      <c r="C35" s="51" t="s">
        <v>339</v>
      </c>
      <c r="D35" s="78" t="s">
        <v>25</v>
      </c>
      <c r="E35" s="103">
        <v>18287050934</v>
      </c>
      <c r="F35" s="18"/>
      <c r="G35" s="78">
        <f>5+3</f>
        <v>8</v>
      </c>
      <c r="H35" s="19">
        <f>2+3</f>
        <v>5</v>
      </c>
      <c r="I35" s="60">
        <f t="shared" si="0"/>
        <v>13</v>
      </c>
      <c r="J35" s="108">
        <v>9854292727</v>
      </c>
      <c r="K35" s="18" t="s">
        <v>906</v>
      </c>
      <c r="L35" s="18" t="s">
        <v>907</v>
      </c>
      <c r="M35" s="18">
        <v>9859540676</v>
      </c>
      <c r="N35" s="212" t="s">
        <v>1520</v>
      </c>
      <c r="O35" s="214">
        <v>7086222705</v>
      </c>
      <c r="P35" s="111">
        <v>43630</v>
      </c>
      <c r="Q35" s="18" t="s">
        <v>160</v>
      </c>
      <c r="R35" s="18"/>
      <c r="S35" s="18" t="s">
        <v>1606</v>
      </c>
      <c r="T35" s="18"/>
    </row>
    <row r="36" spans="1:20">
      <c r="A36" s="4">
        <v>32</v>
      </c>
      <c r="B36" s="17" t="s">
        <v>62</v>
      </c>
      <c r="C36" s="51" t="s">
        <v>340</v>
      </c>
      <c r="D36" s="78" t="s">
        <v>25</v>
      </c>
      <c r="E36" s="103">
        <v>18287050935</v>
      </c>
      <c r="F36" s="58"/>
      <c r="G36" s="78">
        <f>10+8</f>
        <v>18</v>
      </c>
      <c r="H36" s="17">
        <f>16+5</f>
        <v>21</v>
      </c>
      <c r="I36" s="60">
        <f t="shared" si="0"/>
        <v>39</v>
      </c>
      <c r="J36" s="108">
        <v>7896607586</v>
      </c>
      <c r="K36" s="18" t="s">
        <v>906</v>
      </c>
      <c r="L36" s="18" t="s">
        <v>309</v>
      </c>
      <c r="M36" s="18">
        <v>9577742877</v>
      </c>
      <c r="N36" s="212" t="s">
        <v>1521</v>
      </c>
      <c r="O36" s="214">
        <v>6900786234</v>
      </c>
      <c r="P36" s="111">
        <v>43630</v>
      </c>
      <c r="Q36" s="18" t="s">
        <v>160</v>
      </c>
      <c r="R36" s="18"/>
      <c r="S36" s="18" t="s">
        <v>1606</v>
      </c>
      <c r="T36" s="18"/>
    </row>
    <row r="37" spans="1:20">
      <c r="A37" s="4">
        <v>33</v>
      </c>
      <c r="B37" s="17" t="s">
        <v>62</v>
      </c>
      <c r="C37" s="101" t="s">
        <v>341</v>
      </c>
      <c r="D37" s="78" t="s">
        <v>25</v>
      </c>
      <c r="E37" s="104">
        <v>18287050936</v>
      </c>
      <c r="F37" s="18"/>
      <c r="G37" s="78">
        <f>16+5</f>
        <v>21</v>
      </c>
      <c r="H37" s="19">
        <f>27+7</f>
        <v>34</v>
      </c>
      <c r="I37" s="60">
        <f t="shared" si="0"/>
        <v>55</v>
      </c>
      <c r="J37" s="108">
        <v>9706649954</v>
      </c>
      <c r="K37" s="18" t="s">
        <v>906</v>
      </c>
      <c r="L37" s="18" t="s">
        <v>309</v>
      </c>
      <c r="M37" s="18">
        <v>9577742877</v>
      </c>
      <c r="N37" s="212" t="s">
        <v>1521</v>
      </c>
      <c r="O37" s="214">
        <v>6900786234</v>
      </c>
      <c r="P37" s="111">
        <v>43630</v>
      </c>
      <c r="Q37" s="18" t="s">
        <v>160</v>
      </c>
      <c r="R37" s="18"/>
      <c r="S37" s="18" t="s">
        <v>1606</v>
      </c>
      <c r="T37" s="18"/>
    </row>
    <row r="38" spans="1:20">
      <c r="A38" s="4">
        <v>34</v>
      </c>
      <c r="B38" s="17" t="s">
        <v>62</v>
      </c>
      <c r="C38" s="90" t="s">
        <v>342</v>
      </c>
      <c r="D38" s="78" t="s">
        <v>23</v>
      </c>
      <c r="E38" s="78" t="s">
        <v>363</v>
      </c>
      <c r="F38" s="18"/>
      <c r="G38" s="78">
        <v>136</v>
      </c>
      <c r="H38" s="19">
        <v>115</v>
      </c>
      <c r="I38" s="60">
        <f t="shared" si="0"/>
        <v>251</v>
      </c>
      <c r="J38" s="78" t="s">
        <v>384</v>
      </c>
      <c r="K38" s="18" t="s">
        <v>916</v>
      </c>
      <c r="L38" s="18" t="s">
        <v>917</v>
      </c>
      <c r="M38" s="18">
        <v>9678233867</v>
      </c>
      <c r="N38" s="216" t="s">
        <v>1536</v>
      </c>
      <c r="O38" s="216">
        <v>7896479448</v>
      </c>
      <c r="P38" s="86">
        <v>43631</v>
      </c>
      <c r="Q38" s="18" t="s">
        <v>161</v>
      </c>
      <c r="R38" s="18"/>
      <c r="S38" s="18" t="s">
        <v>1606</v>
      </c>
      <c r="T38" s="18"/>
    </row>
    <row r="39" spans="1:20">
      <c r="A39" s="4">
        <v>35</v>
      </c>
      <c r="B39" s="17" t="s">
        <v>62</v>
      </c>
      <c r="C39" s="90"/>
      <c r="D39" s="78"/>
      <c r="E39" s="78"/>
      <c r="F39" s="18"/>
      <c r="G39" s="78"/>
      <c r="H39" s="19"/>
      <c r="I39" s="60">
        <f t="shared" si="0"/>
        <v>0</v>
      </c>
      <c r="J39" s="78"/>
      <c r="K39" s="18"/>
      <c r="L39" s="18"/>
      <c r="M39" s="18"/>
      <c r="N39" s="18"/>
      <c r="O39" s="18"/>
      <c r="P39" s="86">
        <v>43632</v>
      </c>
      <c r="Q39" s="18" t="s">
        <v>162</v>
      </c>
      <c r="R39" s="18"/>
      <c r="S39" s="18"/>
      <c r="T39" s="18"/>
    </row>
    <row r="40" spans="1:20">
      <c r="A40" s="4">
        <v>36</v>
      </c>
      <c r="B40" s="17" t="s">
        <v>62</v>
      </c>
      <c r="C40" s="90" t="s">
        <v>343</v>
      </c>
      <c r="D40" s="78" t="s">
        <v>23</v>
      </c>
      <c r="E40" s="78" t="s">
        <v>364</v>
      </c>
      <c r="F40" s="18"/>
      <c r="G40" s="78">
        <v>30</v>
      </c>
      <c r="H40" s="19">
        <v>37</v>
      </c>
      <c r="I40" s="60">
        <f t="shared" si="0"/>
        <v>67</v>
      </c>
      <c r="J40" s="78" t="s">
        <v>385</v>
      </c>
      <c r="K40" s="18" t="s">
        <v>916</v>
      </c>
      <c r="L40" s="18" t="s">
        <v>917</v>
      </c>
      <c r="M40" s="18">
        <v>9678233867</v>
      </c>
      <c r="N40" s="216" t="s">
        <v>1536</v>
      </c>
      <c r="O40" s="216">
        <v>7896479448</v>
      </c>
      <c r="P40" s="86">
        <v>43633</v>
      </c>
      <c r="Q40" s="18" t="s">
        <v>163</v>
      </c>
      <c r="R40" s="18"/>
      <c r="S40" s="18" t="s">
        <v>1606</v>
      </c>
      <c r="T40" s="18"/>
    </row>
    <row r="41" spans="1:20">
      <c r="A41" s="4">
        <v>37</v>
      </c>
      <c r="B41" s="17" t="s">
        <v>62</v>
      </c>
      <c r="C41" s="90" t="s">
        <v>344</v>
      </c>
      <c r="D41" s="78" t="s">
        <v>23</v>
      </c>
      <c r="E41" s="78" t="s">
        <v>365</v>
      </c>
      <c r="F41" s="58" t="s">
        <v>1489</v>
      </c>
      <c r="G41" s="78">
        <v>434</v>
      </c>
      <c r="H41" s="17">
        <v>444</v>
      </c>
      <c r="I41" s="60">
        <f t="shared" si="0"/>
        <v>878</v>
      </c>
      <c r="J41" s="78" t="s">
        <v>386</v>
      </c>
      <c r="K41" s="18" t="s">
        <v>916</v>
      </c>
      <c r="L41" s="18" t="s">
        <v>917</v>
      </c>
      <c r="M41" s="18">
        <v>9678233867</v>
      </c>
      <c r="N41" s="58"/>
      <c r="O41" s="58"/>
      <c r="P41" s="86">
        <v>43634</v>
      </c>
      <c r="Q41" s="18" t="s">
        <v>164</v>
      </c>
      <c r="R41" s="18"/>
      <c r="S41" s="18" t="s">
        <v>1606</v>
      </c>
      <c r="T41" s="18"/>
    </row>
    <row r="42" spans="1:20">
      <c r="A42" s="4">
        <v>38</v>
      </c>
      <c r="B42" s="17" t="s">
        <v>62</v>
      </c>
      <c r="C42" s="90" t="s">
        <v>344</v>
      </c>
      <c r="D42" s="78"/>
      <c r="E42" s="78"/>
      <c r="F42" s="18"/>
      <c r="G42" s="78"/>
      <c r="H42" s="19"/>
      <c r="I42" s="60">
        <f t="shared" si="0"/>
        <v>0</v>
      </c>
      <c r="J42" s="78"/>
      <c r="K42" s="18" t="s">
        <v>916</v>
      </c>
      <c r="L42" s="18" t="s">
        <v>917</v>
      </c>
      <c r="M42" s="18">
        <v>9678233867</v>
      </c>
      <c r="N42" s="18"/>
      <c r="O42" s="18"/>
      <c r="P42" s="86">
        <v>43635</v>
      </c>
      <c r="Q42" s="18" t="s">
        <v>158</v>
      </c>
      <c r="R42" s="18"/>
      <c r="S42" s="18" t="s">
        <v>1606</v>
      </c>
      <c r="T42" s="18"/>
    </row>
    <row r="43" spans="1:20">
      <c r="A43" s="4">
        <v>39</v>
      </c>
      <c r="B43" s="17" t="s">
        <v>62</v>
      </c>
      <c r="C43" s="90" t="s">
        <v>344</v>
      </c>
      <c r="D43" s="78"/>
      <c r="E43" s="78"/>
      <c r="F43" s="58"/>
      <c r="G43" s="78"/>
      <c r="H43" s="17"/>
      <c r="I43" s="60">
        <f t="shared" si="0"/>
        <v>0</v>
      </c>
      <c r="J43" s="78" t="s">
        <v>386</v>
      </c>
      <c r="K43" s="18" t="s">
        <v>916</v>
      </c>
      <c r="L43" s="18" t="s">
        <v>917</v>
      </c>
      <c r="M43" s="18">
        <v>9678233867</v>
      </c>
      <c r="N43" s="58"/>
      <c r="O43" s="58"/>
      <c r="P43" s="86">
        <v>43636</v>
      </c>
      <c r="Q43" s="18" t="s">
        <v>159</v>
      </c>
      <c r="R43" s="18"/>
      <c r="S43" s="18" t="s">
        <v>1606</v>
      </c>
      <c r="T43" s="18"/>
    </row>
    <row r="44" spans="1:20">
      <c r="A44" s="4">
        <v>40</v>
      </c>
      <c r="B44" s="17" t="s">
        <v>62</v>
      </c>
      <c r="C44" s="90" t="s">
        <v>344</v>
      </c>
      <c r="D44" s="78"/>
      <c r="E44" s="78"/>
      <c r="F44" s="18"/>
      <c r="G44" s="78"/>
      <c r="H44" s="19"/>
      <c r="I44" s="60">
        <f t="shared" si="0"/>
        <v>0</v>
      </c>
      <c r="J44" s="78"/>
      <c r="K44" s="18" t="s">
        <v>916</v>
      </c>
      <c r="L44" s="18" t="s">
        <v>917</v>
      </c>
      <c r="M44" s="18">
        <v>9678233867</v>
      </c>
      <c r="N44" s="18"/>
      <c r="O44" s="18"/>
      <c r="P44" s="86">
        <v>43636</v>
      </c>
      <c r="Q44" s="18" t="s">
        <v>159</v>
      </c>
      <c r="R44" s="18"/>
      <c r="S44" s="18" t="s">
        <v>1606</v>
      </c>
      <c r="T44" s="18"/>
    </row>
    <row r="45" spans="1:20">
      <c r="A45" s="4">
        <v>41</v>
      </c>
      <c r="B45" s="17" t="s">
        <v>62</v>
      </c>
      <c r="C45" s="90" t="s">
        <v>344</v>
      </c>
      <c r="D45" s="78"/>
      <c r="E45" s="78"/>
      <c r="F45" s="18"/>
      <c r="G45" s="78"/>
      <c r="H45" s="19"/>
      <c r="I45" s="60">
        <f t="shared" si="0"/>
        <v>0</v>
      </c>
      <c r="J45" s="78"/>
      <c r="K45" s="18" t="s">
        <v>916</v>
      </c>
      <c r="L45" s="18" t="s">
        <v>917</v>
      </c>
      <c r="M45" s="18">
        <v>9678233867</v>
      </c>
      <c r="N45" s="18"/>
      <c r="O45" s="18"/>
      <c r="P45" s="86">
        <v>43637</v>
      </c>
      <c r="Q45" s="18" t="s">
        <v>160</v>
      </c>
      <c r="R45" s="18"/>
      <c r="S45" s="18" t="s">
        <v>1606</v>
      </c>
      <c r="T45" s="18"/>
    </row>
    <row r="46" spans="1:20">
      <c r="A46" s="4">
        <v>42</v>
      </c>
      <c r="B46" s="17" t="s">
        <v>62</v>
      </c>
      <c r="C46" s="90"/>
      <c r="D46" s="78"/>
      <c r="E46" s="78"/>
      <c r="F46" s="18"/>
      <c r="G46" s="78"/>
      <c r="H46" s="19"/>
      <c r="I46" s="60">
        <f t="shared" si="0"/>
        <v>0</v>
      </c>
      <c r="J46" s="78"/>
      <c r="K46" s="18"/>
      <c r="L46" s="18"/>
      <c r="M46" s="18"/>
      <c r="N46" s="18"/>
      <c r="O46" s="18"/>
      <c r="P46" s="86">
        <v>43638</v>
      </c>
      <c r="Q46" s="18" t="s">
        <v>161</v>
      </c>
      <c r="R46" s="18"/>
      <c r="S46" s="18" t="s">
        <v>1606</v>
      </c>
      <c r="T46" s="18"/>
    </row>
    <row r="47" spans="1:20">
      <c r="A47" s="4">
        <v>43</v>
      </c>
      <c r="B47" s="17" t="s">
        <v>62</v>
      </c>
      <c r="C47" s="90"/>
      <c r="D47" s="78"/>
      <c r="E47" s="78"/>
      <c r="F47" s="18"/>
      <c r="G47" s="78"/>
      <c r="H47" s="19"/>
      <c r="I47" s="60">
        <f t="shared" si="0"/>
        <v>0</v>
      </c>
      <c r="J47" s="78"/>
      <c r="K47" s="18"/>
      <c r="L47" s="18"/>
      <c r="M47" s="18"/>
      <c r="N47" s="18"/>
      <c r="O47" s="18"/>
      <c r="P47" s="86">
        <v>43639</v>
      </c>
      <c r="Q47" s="18" t="s">
        <v>162</v>
      </c>
      <c r="R47" s="18"/>
      <c r="S47" s="18"/>
      <c r="T47" s="18"/>
    </row>
    <row r="48" spans="1:20" ht="33">
      <c r="A48" s="4">
        <v>44</v>
      </c>
      <c r="B48" s="17" t="s">
        <v>62</v>
      </c>
      <c r="C48" s="90" t="s">
        <v>345</v>
      </c>
      <c r="D48" s="78" t="s">
        <v>25</v>
      </c>
      <c r="E48" s="78">
        <v>18287040310</v>
      </c>
      <c r="F48" s="18"/>
      <c r="G48" s="78">
        <v>39</v>
      </c>
      <c r="H48" s="19">
        <v>49</v>
      </c>
      <c r="I48" s="60">
        <f t="shared" si="0"/>
        <v>88</v>
      </c>
      <c r="J48" s="78">
        <v>8473923507</v>
      </c>
      <c r="K48" s="18" t="s">
        <v>918</v>
      </c>
      <c r="L48" s="18"/>
      <c r="M48" s="18"/>
      <c r="N48" s="121" t="s">
        <v>1537</v>
      </c>
      <c r="O48" s="121">
        <v>9954294857</v>
      </c>
      <c r="P48" s="86">
        <v>43640</v>
      </c>
      <c r="Q48" s="18" t="s">
        <v>163</v>
      </c>
      <c r="R48" s="18"/>
      <c r="S48" s="18" t="s">
        <v>1606</v>
      </c>
      <c r="T48" s="18"/>
    </row>
    <row r="49" spans="1:20">
      <c r="A49" s="4">
        <v>45</v>
      </c>
      <c r="B49" s="17" t="s">
        <v>62</v>
      </c>
      <c r="C49" s="90" t="s">
        <v>346</v>
      </c>
      <c r="D49" s="78" t="s">
        <v>25</v>
      </c>
      <c r="E49" s="78">
        <v>18287040308</v>
      </c>
      <c r="F49" s="18"/>
      <c r="G49" s="78">
        <v>33</v>
      </c>
      <c r="H49" s="19">
        <v>58</v>
      </c>
      <c r="I49" s="60">
        <f t="shared" si="0"/>
        <v>91</v>
      </c>
      <c r="J49" s="78">
        <v>9678368207</v>
      </c>
      <c r="K49" s="18" t="s">
        <v>918</v>
      </c>
      <c r="L49" s="18"/>
      <c r="M49" s="18"/>
      <c r="N49" s="121" t="s">
        <v>1537</v>
      </c>
      <c r="O49" s="121">
        <v>9954294857</v>
      </c>
      <c r="P49" s="86">
        <v>43641</v>
      </c>
      <c r="Q49" s="18" t="s">
        <v>164</v>
      </c>
      <c r="R49" s="18"/>
      <c r="S49" s="18" t="s">
        <v>1606</v>
      </c>
      <c r="T49" s="18"/>
    </row>
    <row r="50" spans="1:20">
      <c r="A50" s="4">
        <v>46</v>
      </c>
      <c r="B50" s="17" t="s">
        <v>62</v>
      </c>
      <c r="C50" s="90"/>
      <c r="D50" s="78"/>
      <c r="E50" s="78"/>
      <c r="F50" s="58"/>
      <c r="G50" s="78"/>
      <c r="H50" s="17"/>
      <c r="I50" s="60">
        <f t="shared" si="0"/>
        <v>0</v>
      </c>
      <c r="J50" s="78" t="s">
        <v>387</v>
      </c>
      <c r="K50" s="18" t="s">
        <v>916</v>
      </c>
      <c r="L50" s="18" t="s">
        <v>917</v>
      </c>
      <c r="M50" s="18">
        <v>9678233867</v>
      </c>
      <c r="N50" s="58"/>
      <c r="O50" s="58"/>
      <c r="P50" s="86">
        <v>43641</v>
      </c>
      <c r="Q50" s="18" t="s">
        <v>164</v>
      </c>
      <c r="R50" s="18"/>
      <c r="S50" s="18" t="s">
        <v>1606</v>
      </c>
      <c r="T50" s="18"/>
    </row>
    <row r="51" spans="1:20">
      <c r="A51" s="4">
        <v>47</v>
      </c>
      <c r="B51" s="17" t="s">
        <v>62</v>
      </c>
      <c r="C51" s="90" t="s">
        <v>347</v>
      </c>
      <c r="D51" s="78" t="s">
        <v>23</v>
      </c>
      <c r="E51" s="78" t="s">
        <v>366</v>
      </c>
      <c r="F51" s="18" t="s">
        <v>1417</v>
      </c>
      <c r="G51" s="78">
        <v>46</v>
      </c>
      <c r="H51" s="19">
        <v>38</v>
      </c>
      <c r="I51" s="60">
        <f t="shared" si="0"/>
        <v>84</v>
      </c>
      <c r="J51" s="78" t="s">
        <v>388</v>
      </c>
      <c r="K51" s="18" t="s">
        <v>916</v>
      </c>
      <c r="L51" s="18" t="s">
        <v>917</v>
      </c>
      <c r="M51" s="18">
        <v>9678233867</v>
      </c>
      <c r="N51" s="216" t="s">
        <v>1536</v>
      </c>
      <c r="O51" s="216">
        <v>7896479448</v>
      </c>
      <c r="P51" s="86">
        <v>43642</v>
      </c>
      <c r="Q51" s="18" t="s">
        <v>158</v>
      </c>
      <c r="R51" s="18"/>
      <c r="S51" s="18" t="s">
        <v>1606</v>
      </c>
      <c r="T51" s="18"/>
    </row>
    <row r="52" spans="1:20">
      <c r="A52" s="4">
        <v>48</v>
      </c>
      <c r="B52" s="17" t="s">
        <v>62</v>
      </c>
      <c r="C52" s="90" t="s">
        <v>348</v>
      </c>
      <c r="D52" s="78" t="s">
        <v>23</v>
      </c>
      <c r="E52" s="78" t="s">
        <v>367</v>
      </c>
      <c r="F52" s="18" t="s">
        <v>1417</v>
      </c>
      <c r="G52" s="78">
        <v>14</v>
      </c>
      <c r="H52" s="19">
        <v>11</v>
      </c>
      <c r="I52" s="60">
        <f t="shared" si="0"/>
        <v>25</v>
      </c>
      <c r="J52" s="78" t="s">
        <v>389</v>
      </c>
      <c r="K52" s="18" t="s">
        <v>916</v>
      </c>
      <c r="L52" s="18" t="s">
        <v>917</v>
      </c>
      <c r="M52" s="18">
        <v>9678233867</v>
      </c>
      <c r="N52" s="216" t="s">
        <v>1536</v>
      </c>
      <c r="O52" s="216">
        <v>7896479448</v>
      </c>
      <c r="P52" s="86">
        <v>43642</v>
      </c>
      <c r="Q52" s="18" t="s">
        <v>158</v>
      </c>
      <c r="R52" s="18"/>
      <c r="S52" s="18" t="s">
        <v>1606</v>
      </c>
      <c r="T52" s="18"/>
    </row>
    <row r="53" spans="1:20">
      <c r="A53" s="4">
        <v>49</v>
      </c>
      <c r="B53" s="17" t="s">
        <v>62</v>
      </c>
      <c r="C53" s="90" t="s">
        <v>349</v>
      </c>
      <c r="D53" s="78" t="s">
        <v>23</v>
      </c>
      <c r="E53" s="78" t="s">
        <v>368</v>
      </c>
      <c r="F53" s="18" t="s">
        <v>1417</v>
      </c>
      <c r="G53" s="78"/>
      <c r="H53" s="19">
        <v>18</v>
      </c>
      <c r="I53" s="60">
        <f t="shared" si="0"/>
        <v>18</v>
      </c>
      <c r="J53" s="78" t="s">
        <v>390</v>
      </c>
      <c r="K53" s="18" t="s">
        <v>916</v>
      </c>
      <c r="L53" s="18" t="s">
        <v>917</v>
      </c>
      <c r="M53" s="18">
        <v>9678233867</v>
      </c>
      <c r="N53" s="216" t="s">
        <v>1536</v>
      </c>
      <c r="O53" s="216">
        <v>7896479448</v>
      </c>
      <c r="P53" s="86">
        <v>43643</v>
      </c>
      <c r="Q53" s="18" t="s">
        <v>159</v>
      </c>
      <c r="R53" s="18"/>
      <c r="S53" s="18" t="s">
        <v>1606</v>
      </c>
      <c r="T53" s="18"/>
    </row>
    <row r="54" spans="1:20">
      <c r="A54" s="4">
        <v>50</v>
      </c>
      <c r="B54" s="17" t="s">
        <v>62</v>
      </c>
      <c r="C54" s="90"/>
      <c r="D54" s="78"/>
      <c r="E54" s="78"/>
      <c r="F54" s="18"/>
      <c r="G54" s="78"/>
      <c r="H54" s="19"/>
      <c r="I54" s="60">
        <f t="shared" si="0"/>
        <v>0</v>
      </c>
      <c r="J54" s="78" t="s">
        <v>391</v>
      </c>
      <c r="K54" s="18" t="s">
        <v>916</v>
      </c>
      <c r="L54" s="18" t="s">
        <v>917</v>
      </c>
      <c r="M54" s="18">
        <v>9678233867</v>
      </c>
      <c r="N54" s="216" t="s">
        <v>1536</v>
      </c>
      <c r="O54" s="216">
        <v>7896479448</v>
      </c>
      <c r="P54" s="86">
        <v>43643</v>
      </c>
      <c r="Q54" s="18" t="s">
        <v>159</v>
      </c>
      <c r="R54" s="18"/>
      <c r="S54" s="18" t="s">
        <v>1606</v>
      </c>
      <c r="T54" s="18"/>
    </row>
    <row r="55" spans="1:20">
      <c r="A55" s="4">
        <v>51</v>
      </c>
      <c r="B55" s="17" t="s">
        <v>62</v>
      </c>
      <c r="C55" s="90" t="s">
        <v>350</v>
      </c>
      <c r="D55" s="78" t="s">
        <v>23</v>
      </c>
      <c r="E55" s="78">
        <v>18030414205</v>
      </c>
      <c r="F55" s="18" t="s">
        <v>1473</v>
      </c>
      <c r="G55" s="78">
        <v>113</v>
      </c>
      <c r="H55" s="19">
        <v>114</v>
      </c>
      <c r="I55" s="60">
        <f t="shared" si="0"/>
        <v>227</v>
      </c>
      <c r="J55" s="78" t="s">
        <v>392</v>
      </c>
      <c r="K55" s="18" t="s">
        <v>916</v>
      </c>
      <c r="L55" s="18" t="s">
        <v>917</v>
      </c>
      <c r="M55" s="18">
        <v>9678233867</v>
      </c>
      <c r="N55" s="216" t="s">
        <v>1536</v>
      </c>
      <c r="O55" s="216">
        <v>7896479448</v>
      </c>
      <c r="P55" s="86">
        <v>43643</v>
      </c>
      <c r="Q55" s="18" t="s">
        <v>159</v>
      </c>
      <c r="R55" s="18"/>
      <c r="S55" s="18" t="s">
        <v>1606</v>
      </c>
      <c r="T55" s="18"/>
    </row>
    <row r="56" spans="1:20">
      <c r="A56" s="4">
        <v>52</v>
      </c>
      <c r="B56" s="17" t="s">
        <v>62</v>
      </c>
      <c r="C56" s="90" t="s">
        <v>351</v>
      </c>
      <c r="D56" s="78" t="s">
        <v>23</v>
      </c>
      <c r="E56" s="78" t="s">
        <v>369</v>
      </c>
      <c r="F56" s="18" t="s">
        <v>1417</v>
      </c>
      <c r="G56" s="78">
        <v>50</v>
      </c>
      <c r="H56" s="19">
        <v>52</v>
      </c>
      <c r="I56" s="60">
        <f t="shared" si="0"/>
        <v>102</v>
      </c>
      <c r="J56" s="78" t="s">
        <v>393</v>
      </c>
      <c r="K56" s="18" t="s">
        <v>916</v>
      </c>
      <c r="L56" s="18" t="s">
        <v>917</v>
      </c>
      <c r="M56" s="18">
        <v>9678233867</v>
      </c>
      <c r="N56" s="216" t="s">
        <v>1536</v>
      </c>
      <c r="O56" s="216">
        <v>7896479448</v>
      </c>
      <c r="P56" s="86">
        <v>43643</v>
      </c>
      <c r="Q56" s="18" t="s">
        <v>159</v>
      </c>
      <c r="R56" s="18"/>
      <c r="S56" s="18" t="s">
        <v>1606</v>
      </c>
      <c r="T56" s="18"/>
    </row>
    <row r="57" spans="1:20">
      <c r="A57" s="4">
        <v>53</v>
      </c>
      <c r="B57" s="17" t="s">
        <v>62</v>
      </c>
      <c r="C57" s="90" t="s">
        <v>352</v>
      </c>
      <c r="D57" s="78" t="s">
        <v>23</v>
      </c>
      <c r="E57" s="78" t="s">
        <v>370</v>
      </c>
      <c r="F57" s="58" t="s">
        <v>1417</v>
      </c>
      <c r="G57" s="78">
        <v>8</v>
      </c>
      <c r="H57" s="17">
        <v>10</v>
      </c>
      <c r="I57" s="60">
        <f t="shared" si="0"/>
        <v>18</v>
      </c>
      <c r="J57" s="78" t="s">
        <v>394</v>
      </c>
      <c r="K57" s="18" t="s">
        <v>916</v>
      </c>
      <c r="L57" s="18" t="s">
        <v>917</v>
      </c>
      <c r="M57" s="18">
        <v>9678233867</v>
      </c>
      <c r="N57" s="216" t="s">
        <v>1536</v>
      </c>
      <c r="O57" s="216">
        <v>7896479448</v>
      </c>
      <c r="P57" s="86">
        <v>43643</v>
      </c>
      <c r="Q57" s="18" t="s">
        <v>159</v>
      </c>
      <c r="R57" s="18"/>
      <c r="S57" s="18" t="s">
        <v>1606</v>
      </c>
      <c r="T57" s="18"/>
    </row>
    <row r="58" spans="1:20">
      <c r="A58" s="4">
        <v>54</v>
      </c>
      <c r="B58" s="17" t="s">
        <v>62</v>
      </c>
      <c r="C58" s="90" t="s">
        <v>353</v>
      </c>
      <c r="D58" s="78" t="s">
        <v>23</v>
      </c>
      <c r="E58" s="78" t="s">
        <v>371</v>
      </c>
      <c r="F58" s="18" t="s">
        <v>1473</v>
      </c>
      <c r="G58" s="78">
        <v>15</v>
      </c>
      <c r="H58" s="19">
        <v>10</v>
      </c>
      <c r="I58" s="60">
        <f t="shared" si="0"/>
        <v>25</v>
      </c>
      <c r="J58" s="78" t="s">
        <v>395</v>
      </c>
      <c r="K58" s="18" t="s">
        <v>916</v>
      </c>
      <c r="L58" s="18" t="s">
        <v>917</v>
      </c>
      <c r="M58" s="18">
        <v>9678233867</v>
      </c>
      <c r="N58" s="216" t="s">
        <v>1536</v>
      </c>
      <c r="O58" s="216">
        <v>7896479448</v>
      </c>
      <c r="P58" s="86">
        <v>43643</v>
      </c>
      <c r="Q58" s="18" t="s">
        <v>159</v>
      </c>
      <c r="R58" s="18"/>
      <c r="S58" s="18" t="s">
        <v>1606</v>
      </c>
      <c r="T58" s="18"/>
    </row>
    <row r="59" spans="1:20">
      <c r="A59" s="4">
        <v>55</v>
      </c>
      <c r="B59" s="17" t="s">
        <v>62</v>
      </c>
      <c r="C59" s="102" t="s">
        <v>354</v>
      </c>
      <c r="D59" s="78" t="s">
        <v>25</v>
      </c>
      <c r="E59" s="105" t="s">
        <v>372</v>
      </c>
      <c r="F59" s="18"/>
      <c r="G59" s="53">
        <v>14</v>
      </c>
      <c r="H59" s="19">
        <v>15</v>
      </c>
      <c r="I59" s="60">
        <f t="shared" si="0"/>
        <v>29</v>
      </c>
      <c r="J59" s="110">
        <v>8011437408</v>
      </c>
      <c r="K59" s="18" t="s">
        <v>916</v>
      </c>
      <c r="L59" s="18" t="s">
        <v>917</v>
      </c>
      <c r="M59" s="18">
        <v>9678233867</v>
      </c>
      <c r="N59" s="216" t="s">
        <v>1536</v>
      </c>
      <c r="O59" s="216">
        <v>7896479448</v>
      </c>
      <c r="P59" s="111">
        <v>39992</v>
      </c>
      <c r="Q59" s="18" t="s">
        <v>160</v>
      </c>
      <c r="R59" s="18"/>
      <c r="S59" s="18" t="s">
        <v>1606</v>
      </c>
      <c r="T59" s="18"/>
    </row>
    <row r="60" spans="1:20">
      <c r="A60" s="4">
        <v>56</v>
      </c>
      <c r="B60" s="17" t="s">
        <v>62</v>
      </c>
      <c r="C60" s="102" t="s">
        <v>355</v>
      </c>
      <c r="D60" s="78" t="s">
        <v>25</v>
      </c>
      <c r="E60" s="105" t="s">
        <v>373</v>
      </c>
      <c r="F60" s="18"/>
      <c r="G60" s="53">
        <v>20</v>
      </c>
      <c r="H60" s="19">
        <v>18</v>
      </c>
      <c r="I60" s="60">
        <f t="shared" si="0"/>
        <v>38</v>
      </c>
      <c r="J60" s="110">
        <v>8011437992</v>
      </c>
      <c r="K60" s="18" t="s">
        <v>916</v>
      </c>
      <c r="L60" s="18" t="s">
        <v>917</v>
      </c>
      <c r="M60" s="18">
        <v>9678233867</v>
      </c>
      <c r="N60" s="216" t="s">
        <v>1536</v>
      </c>
      <c r="O60" s="216">
        <v>7896479448</v>
      </c>
      <c r="P60" s="111">
        <v>39992</v>
      </c>
      <c r="Q60" s="18" t="s">
        <v>160</v>
      </c>
      <c r="R60" s="18"/>
      <c r="S60" s="18" t="s">
        <v>1606</v>
      </c>
      <c r="T60" s="18"/>
    </row>
    <row r="61" spans="1:20">
      <c r="A61" s="4">
        <v>57</v>
      </c>
      <c r="B61" s="17" t="s">
        <v>62</v>
      </c>
      <c r="C61" s="90" t="s">
        <v>356</v>
      </c>
      <c r="D61" s="78" t="s">
        <v>23</v>
      </c>
      <c r="E61" s="78" t="s">
        <v>374</v>
      </c>
      <c r="F61" s="18" t="s">
        <v>1502</v>
      </c>
      <c r="G61" s="78">
        <v>99</v>
      </c>
      <c r="H61" s="19">
        <v>124</v>
      </c>
      <c r="I61" s="60">
        <f t="shared" si="0"/>
        <v>223</v>
      </c>
      <c r="J61" s="78" t="s">
        <v>396</v>
      </c>
      <c r="K61" s="18" t="s">
        <v>916</v>
      </c>
      <c r="L61" s="18" t="s">
        <v>917</v>
      </c>
      <c r="M61" s="18">
        <v>9678233867</v>
      </c>
      <c r="N61" s="216" t="s">
        <v>1536</v>
      </c>
      <c r="O61" s="216">
        <v>7896479448</v>
      </c>
      <c r="P61" s="86">
        <v>43644</v>
      </c>
      <c r="Q61" s="18" t="s">
        <v>160</v>
      </c>
      <c r="R61" s="18"/>
      <c r="S61" s="18" t="s">
        <v>1606</v>
      </c>
      <c r="T61" s="18"/>
    </row>
    <row r="62" spans="1:20">
      <c r="A62" s="4">
        <v>58</v>
      </c>
      <c r="B62" s="17" t="s">
        <v>62</v>
      </c>
      <c r="C62" s="90" t="s">
        <v>356</v>
      </c>
      <c r="D62" s="78"/>
      <c r="E62" s="78"/>
      <c r="F62" s="18"/>
      <c r="G62" s="78"/>
      <c r="H62" s="19"/>
      <c r="I62" s="60">
        <f t="shared" si="0"/>
        <v>0</v>
      </c>
      <c r="J62" s="78"/>
      <c r="K62" s="18" t="s">
        <v>916</v>
      </c>
      <c r="L62" s="18" t="s">
        <v>917</v>
      </c>
      <c r="M62" s="18">
        <v>9678233867</v>
      </c>
      <c r="N62" s="216" t="s">
        <v>1536</v>
      </c>
      <c r="O62" s="216">
        <v>7896479448</v>
      </c>
      <c r="P62" s="86">
        <v>43645</v>
      </c>
      <c r="Q62" s="18" t="s">
        <v>161</v>
      </c>
      <c r="R62" s="18"/>
      <c r="S62" s="18" t="s">
        <v>1606</v>
      </c>
      <c r="T62" s="18"/>
    </row>
    <row r="63" spans="1:20">
      <c r="A63" s="4">
        <v>59</v>
      </c>
      <c r="B63" s="17" t="s">
        <v>62</v>
      </c>
      <c r="C63" s="102" t="s">
        <v>357</v>
      </c>
      <c r="D63" s="78" t="s">
        <v>25</v>
      </c>
      <c r="E63" s="105" t="s">
        <v>375</v>
      </c>
      <c r="F63" s="18"/>
      <c r="G63" s="53">
        <v>9</v>
      </c>
      <c r="H63" s="19">
        <v>3</v>
      </c>
      <c r="I63" s="60">
        <f t="shared" si="0"/>
        <v>12</v>
      </c>
      <c r="J63" s="110">
        <v>9678442550</v>
      </c>
      <c r="K63" s="18" t="s">
        <v>916</v>
      </c>
      <c r="L63" s="18" t="s">
        <v>917</v>
      </c>
      <c r="M63" s="18">
        <v>9678233867</v>
      </c>
      <c r="N63" s="216" t="s">
        <v>1536</v>
      </c>
      <c r="O63" s="216">
        <v>7896479448</v>
      </c>
      <c r="P63" s="111">
        <v>43645</v>
      </c>
      <c r="Q63" s="18" t="s">
        <v>161</v>
      </c>
      <c r="R63" s="18"/>
      <c r="S63" s="18" t="s">
        <v>1606</v>
      </c>
      <c r="T63" s="18"/>
    </row>
    <row r="64" spans="1:20">
      <c r="A64" s="4">
        <v>60</v>
      </c>
      <c r="B64" s="17" t="s">
        <v>62</v>
      </c>
      <c r="C64" s="18"/>
      <c r="D64" s="18"/>
      <c r="E64" s="105"/>
      <c r="F64" s="18"/>
      <c r="G64" s="53"/>
      <c r="H64" s="19"/>
      <c r="I64" s="60">
        <f t="shared" si="0"/>
        <v>0</v>
      </c>
      <c r="J64" s="110"/>
      <c r="K64" s="18"/>
      <c r="L64" s="18"/>
      <c r="M64" s="18"/>
      <c r="N64" s="18"/>
      <c r="O64" s="18"/>
      <c r="P64" s="111">
        <v>43646</v>
      </c>
      <c r="Q64" s="18" t="s">
        <v>162</v>
      </c>
      <c r="R64" s="18"/>
      <c r="S64" s="18" t="s">
        <v>1606</v>
      </c>
      <c r="T64" s="18"/>
    </row>
    <row r="65" spans="1:20">
      <c r="A65" s="4">
        <v>61</v>
      </c>
      <c r="B65" s="17" t="s">
        <v>63</v>
      </c>
      <c r="C65" s="51" t="s">
        <v>420</v>
      </c>
      <c r="D65" s="20" t="s">
        <v>25</v>
      </c>
      <c r="E65" s="106">
        <v>18287050704</v>
      </c>
      <c r="F65" s="18"/>
      <c r="G65" s="51">
        <f>6+8</f>
        <v>14</v>
      </c>
      <c r="H65" s="19">
        <f>11+9</f>
        <v>20</v>
      </c>
      <c r="I65" s="60">
        <f t="shared" si="0"/>
        <v>34</v>
      </c>
      <c r="J65" s="108">
        <v>9954923704</v>
      </c>
      <c r="K65" s="18" t="s">
        <v>1436</v>
      </c>
      <c r="L65" s="18" t="s">
        <v>1422</v>
      </c>
      <c r="M65" s="18">
        <v>7896668086</v>
      </c>
      <c r="N65" s="121" t="s">
        <v>1531</v>
      </c>
      <c r="O65" s="121">
        <v>7896672882</v>
      </c>
      <c r="P65" s="115">
        <v>43617</v>
      </c>
      <c r="Q65" s="18" t="s">
        <v>161</v>
      </c>
      <c r="R65" s="18"/>
      <c r="S65" s="18" t="s">
        <v>1606</v>
      </c>
      <c r="T65" s="18"/>
    </row>
    <row r="66" spans="1:20">
      <c r="A66" s="4">
        <v>62</v>
      </c>
      <c r="B66" s="17" t="s">
        <v>63</v>
      </c>
      <c r="C66" s="51" t="s">
        <v>421</v>
      </c>
      <c r="D66" s="20" t="s">
        <v>25</v>
      </c>
      <c r="E66" s="106">
        <v>18287050730</v>
      </c>
      <c r="F66" s="18"/>
      <c r="G66" s="51">
        <f>13+4</f>
        <v>17</v>
      </c>
      <c r="H66" s="19">
        <f>7+6</f>
        <v>13</v>
      </c>
      <c r="I66" s="60">
        <f t="shared" si="0"/>
        <v>30</v>
      </c>
      <c r="J66" s="108">
        <v>8011104815</v>
      </c>
      <c r="K66" s="18" t="s">
        <v>904</v>
      </c>
      <c r="L66" s="18" t="s">
        <v>905</v>
      </c>
      <c r="M66" s="18">
        <v>9954691472</v>
      </c>
      <c r="N66" s="18"/>
      <c r="O66" s="18"/>
      <c r="P66" s="115">
        <v>43617</v>
      </c>
      <c r="Q66" s="18" t="s">
        <v>161</v>
      </c>
      <c r="R66" s="18"/>
      <c r="S66" s="18" t="s">
        <v>1606</v>
      </c>
      <c r="T66" s="18"/>
    </row>
    <row r="67" spans="1:20">
      <c r="A67" s="4">
        <v>63</v>
      </c>
      <c r="B67" s="17" t="s">
        <v>63</v>
      </c>
      <c r="C67" s="90"/>
      <c r="D67" s="114"/>
      <c r="E67" s="78"/>
      <c r="F67" s="18"/>
      <c r="G67" s="78"/>
      <c r="H67" s="19"/>
      <c r="I67" s="60">
        <f t="shared" si="0"/>
        <v>0</v>
      </c>
      <c r="J67" s="78"/>
      <c r="K67" s="18"/>
      <c r="L67" s="18"/>
      <c r="M67" s="18"/>
      <c r="N67" s="18"/>
      <c r="O67" s="18"/>
      <c r="P67" s="98">
        <v>43618</v>
      </c>
      <c r="Q67" s="18" t="s">
        <v>162</v>
      </c>
      <c r="R67" s="18"/>
      <c r="S67" s="18"/>
      <c r="T67" s="18"/>
    </row>
    <row r="68" spans="1:20">
      <c r="A68" s="4">
        <v>64</v>
      </c>
      <c r="B68" s="17" t="s">
        <v>63</v>
      </c>
      <c r="C68" s="90" t="s">
        <v>422</v>
      </c>
      <c r="D68" s="78" t="s">
        <v>23</v>
      </c>
      <c r="E68" s="78" t="s">
        <v>397</v>
      </c>
      <c r="F68" s="18" t="s">
        <v>1473</v>
      </c>
      <c r="G68" s="78">
        <v>99</v>
      </c>
      <c r="H68" s="19">
        <v>126</v>
      </c>
      <c r="I68" s="60">
        <f t="shared" si="0"/>
        <v>225</v>
      </c>
      <c r="J68" s="78" t="s">
        <v>448</v>
      </c>
      <c r="K68" s="18" t="s">
        <v>910</v>
      </c>
      <c r="L68" s="18" t="s">
        <v>911</v>
      </c>
      <c r="M68" s="18">
        <v>9954759887</v>
      </c>
      <c r="N68" s="212" t="s">
        <v>1519</v>
      </c>
      <c r="O68" s="213">
        <v>9957885742</v>
      </c>
      <c r="P68" s="98">
        <v>43619</v>
      </c>
      <c r="Q68" s="18" t="s">
        <v>163</v>
      </c>
      <c r="R68" s="18"/>
      <c r="S68" s="18" t="s">
        <v>1606</v>
      </c>
      <c r="T68" s="18"/>
    </row>
    <row r="69" spans="1:20">
      <c r="A69" s="4">
        <v>65</v>
      </c>
      <c r="B69" s="17" t="s">
        <v>63</v>
      </c>
      <c r="C69" s="90"/>
      <c r="D69" s="78"/>
      <c r="E69" s="78"/>
      <c r="F69" s="18"/>
      <c r="G69" s="78"/>
      <c r="H69" s="19"/>
      <c r="I69" s="60">
        <f t="shared" si="0"/>
        <v>0</v>
      </c>
      <c r="J69" s="78" t="s">
        <v>449</v>
      </c>
      <c r="K69" s="18" t="s">
        <v>910</v>
      </c>
      <c r="L69" s="18" t="s">
        <v>911</v>
      </c>
      <c r="M69" s="18">
        <v>9954759887</v>
      </c>
      <c r="N69" s="212" t="s">
        <v>1519</v>
      </c>
      <c r="O69" s="213">
        <v>9957885742</v>
      </c>
      <c r="P69" s="98">
        <v>43619</v>
      </c>
      <c r="Q69" s="18" t="s">
        <v>163</v>
      </c>
      <c r="R69" s="18"/>
      <c r="S69" s="18" t="s">
        <v>1606</v>
      </c>
      <c r="T69" s="18"/>
    </row>
    <row r="70" spans="1:20">
      <c r="A70" s="4">
        <v>66</v>
      </c>
      <c r="B70" s="17" t="s">
        <v>63</v>
      </c>
      <c r="C70" s="90"/>
      <c r="D70" s="78"/>
      <c r="E70" s="78"/>
      <c r="F70" s="18"/>
      <c r="G70" s="78"/>
      <c r="H70" s="19"/>
      <c r="I70" s="60">
        <f t="shared" ref="I70:I133" si="1">SUM(G70:H70)</f>
        <v>0</v>
      </c>
      <c r="J70" s="78" t="s">
        <v>450</v>
      </c>
      <c r="K70" s="18" t="s">
        <v>910</v>
      </c>
      <c r="L70" s="18" t="s">
        <v>911</v>
      </c>
      <c r="M70" s="18">
        <v>9954759887</v>
      </c>
      <c r="N70" s="212" t="s">
        <v>1519</v>
      </c>
      <c r="O70" s="213">
        <v>9957885742</v>
      </c>
      <c r="P70" s="98">
        <v>43620</v>
      </c>
      <c r="Q70" s="18" t="s">
        <v>164</v>
      </c>
      <c r="R70" s="18"/>
      <c r="S70" s="18" t="s">
        <v>1606</v>
      </c>
      <c r="T70" s="18"/>
    </row>
    <row r="71" spans="1:20">
      <c r="A71" s="4">
        <v>67</v>
      </c>
      <c r="B71" s="17" t="s">
        <v>63</v>
      </c>
      <c r="C71" s="90" t="s">
        <v>423</v>
      </c>
      <c r="D71" s="78" t="s">
        <v>23</v>
      </c>
      <c r="E71" s="78" t="s">
        <v>398</v>
      </c>
      <c r="F71" s="18" t="s">
        <v>1502</v>
      </c>
      <c r="G71" s="78">
        <v>40</v>
      </c>
      <c r="H71" s="19">
        <v>45</v>
      </c>
      <c r="I71" s="60">
        <f t="shared" si="1"/>
        <v>85</v>
      </c>
      <c r="J71" s="78" t="s">
        <v>451</v>
      </c>
      <c r="K71" s="18" t="s">
        <v>910</v>
      </c>
      <c r="L71" s="18" t="s">
        <v>911</v>
      </c>
      <c r="M71" s="18">
        <v>9954759887</v>
      </c>
      <c r="N71" s="212" t="s">
        <v>1519</v>
      </c>
      <c r="O71" s="213">
        <v>9957885742</v>
      </c>
      <c r="P71" s="98">
        <v>43620</v>
      </c>
      <c r="Q71" s="18" t="s">
        <v>164</v>
      </c>
      <c r="R71" s="18"/>
      <c r="S71" s="18" t="s">
        <v>1606</v>
      </c>
      <c r="T71" s="18"/>
    </row>
    <row r="72" spans="1:20">
      <c r="A72" s="4">
        <v>68</v>
      </c>
      <c r="B72" s="17" t="s">
        <v>63</v>
      </c>
      <c r="C72" s="90" t="s">
        <v>380</v>
      </c>
      <c r="D72" s="78"/>
      <c r="E72" s="78"/>
      <c r="F72" s="18"/>
      <c r="G72" s="78"/>
      <c r="H72" s="19"/>
      <c r="I72" s="60">
        <f t="shared" si="1"/>
        <v>0</v>
      </c>
      <c r="J72" s="78"/>
      <c r="K72" s="18"/>
      <c r="L72" s="18"/>
      <c r="M72" s="18"/>
      <c r="N72" s="18"/>
      <c r="O72" s="18"/>
      <c r="P72" s="98">
        <v>43621</v>
      </c>
      <c r="Q72" s="18" t="s">
        <v>158</v>
      </c>
      <c r="R72" s="18"/>
      <c r="S72" s="18" t="s">
        <v>1606</v>
      </c>
      <c r="T72" s="18"/>
    </row>
    <row r="73" spans="1:20">
      <c r="A73" s="4">
        <v>69</v>
      </c>
      <c r="B73" s="17" t="s">
        <v>63</v>
      </c>
      <c r="C73" s="51" t="s">
        <v>424</v>
      </c>
      <c r="D73" s="20" t="s">
        <v>25</v>
      </c>
      <c r="E73" s="103">
        <v>18287050802</v>
      </c>
      <c r="F73" s="18"/>
      <c r="G73" s="78">
        <f>15+5</f>
        <v>20</v>
      </c>
      <c r="H73" s="19">
        <f>19+5</f>
        <v>24</v>
      </c>
      <c r="I73" s="60">
        <f t="shared" si="1"/>
        <v>44</v>
      </c>
      <c r="J73" s="108">
        <v>9401486369</v>
      </c>
      <c r="K73" s="18" t="s">
        <v>901</v>
      </c>
      <c r="L73" s="18" t="s">
        <v>903</v>
      </c>
      <c r="M73" s="18">
        <v>9401450434</v>
      </c>
      <c r="N73" s="212" t="s">
        <v>1538</v>
      </c>
      <c r="O73" s="18"/>
      <c r="P73" s="115">
        <v>43622</v>
      </c>
      <c r="Q73" s="18" t="s">
        <v>159</v>
      </c>
      <c r="R73" s="18"/>
      <c r="S73" s="18" t="s">
        <v>1606</v>
      </c>
      <c r="T73" s="18"/>
    </row>
    <row r="74" spans="1:20">
      <c r="A74" s="4">
        <v>70</v>
      </c>
      <c r="B74" s="17" t="s">
        <v>63</v>
      </c>
      <c r="C74" s="90" t="s">
        <v>425</v>
      </c>
      <c r="D74" s="78" t="s">
        <v>23</v>
      </c>
      <c r="E74" s="78" t="s">
        <v>399</v>
      </c>
      <c r="F74" s="18" t="s">
        <v>1417</v>
      </c>
      <c r="G74" s="78">
        <v>37</v>
      </c>
      <c r="H74" s="19">
        <v>35</v>
      </c>
      <c r="I74" s="60">
        <f t="shared" si="1"/>
        <v>72</v>
      </c>
      <c r="J74" s="78" t="s">
        <v>452</v>
      </c>
      <c r="K74" s="18" t="s">
        <v>906</v>
      </c>
      <c r="L74" s="18" t="s">
        <v>919</v>
      </c>
      <c r="M74" s="18">
        <v>9854512959</v>
      </c>
      <c r="N74" s="212" t="s">
        <v>1521</v>
      </c>
      <c r="O74" s="214">
        <v>6900786234</v>
      </c>
      <c r="P74" s="98">
        <v>43623</v>
      </c>
      <c r="Q74" s="18" t="s">
        <v>160</v>
      </c>
      <c r="R74" s="18"/>
      <c r="S74" s="18" t="s">
        <v>1606</v>
      </c>
      <c r="T74" s="18"/>
    </row>
    <row r="75" spans="1:20">
      <c r="A75" s="4">
        <v>71</v>
      </c>
      <c r="B75" s="17" t="s">
        <v>63</v>
      </c>
      <c r="C75" s="90" t="s">
        <v>426</v>
      </c>
      <c r="D75" s="78" t="s">
        <v>23</v>
      </c>
      <c r="E75" s="78" t="s">
        <v>400</v>
      </c>
      <c r="F75" s="18" t="s">
        <v>1417</v>
      </c>
      <c r="G75" s="78">
        <v>28</v>
      </c>
      <c r="H75" s="19">
        <v>29</v>
      </c>
      <c r="I75" s="60">
        <f t="shared" si="1"/>
        <v>57</v>
      </c>
      <c r="J75" s="78" t="s">
        <v>453</v>
      </c>
      <c r="K75" s="18" t="s">
        <v>906</v>
      </c>
      <c r="L75" s="18" t="s">
        <v>919</v>
      </c>
      <c r="M75" s="18">
        <v>9854512959</v>
      </c>
      <c r="N75" s="212" t="s">
        <v>1521</v>
      </c>
      <c r="O75" s="214">
        <v>6900786234</v>
      </c>
      <c r="P75" s="98">
        <v>43623</v>
      </c>
      <c r="Q75" s="18" t="s">
        <v>160</v>
      </c>
      <c r="R75" s="18"/>
      <c r="S75" s="18" t="s">
        <v>1606</v>
      </c>
      <c r="T75" s="18"/>
    </row>
    <row r="76" spans="1:20">
      <c r="A76" s="4">
        <v>72</v>
      </c>
      <c r="B76" s="17" t="s">
        <v>63</v>
      </c>
      <c r="C76" s="90" t="s">
        <v>427</v>
      </c>
      <c r="D76" s="78" t="s">
        <v>23</v>
      </c>
      <c r="E76" s="78" t="s">
        <v>401</v>
      </c>
      <c r="F76" s="18" t="s">
        <v>1473</v>
      </c>
      <c r="G76" s="78">
        <v>30</v>
      </c>
      <c r="H76" s="19">
        <v>24</v>
      </c>
      <c r="I76" s="60">
        <f t="shared" si="1"/>
        <v>54</v>
      </c>
      <c r="J76" s="78" t="s">
        <v>454</v>
      </c>
      <c r="K76" s="18" t="s">
        <v>906</v>
      </c>
      <c r="L76" s="18" t="s">
        <v>919</v>
      </c>
      <c r="M76" s="18">
        <v>9854512959</v>
      </c>
      <c r="N76" s="212" t="s">
        <v>1521</v>
      </c>
      <c r="O76" s="214">
        <v>6900786234</v>
      </c>
      <c r="P76" s="98">
        <v>43623</v>
      </c>
      <c r="Q76" s="18" t="s">
        <v>160</v>
      </c>
      <c r="R76" s="18"/>
      <c r="S76" s="18" t="s">
        <v>1606</v>
      </c>
      <c r="T76" s="18"/>
    </row>
    <row r="77" spans="1:20">
      <c r="A77" s="4">
        <v>73</v>
      </c>
      <c r="B77" s="17" t="s">
        <v>63</v>
      </c>
      <c r="C77" s="90"/>
      <c r="D77" s="78"/>
      <c r="E77" s="78"/>
      <c r="F77" s="18"/>
      <c r="G77" s="78"/>
      <c r="H77" s="19"/>
      <c r="I77" s="60">
        <f t="shared" si="1"/>
        <v>0</v>
      </c>
      <c r="J77" s="78" t="s">
        <v>455</v>
      </c>
      <c r="K77" s="18" t="s">
        <v>906</v>
      </c>
      <c r="L77" s="18" t="s">
        <v>919</v>
      </c>
      <c r="M77" s="18">
        <v>9854512959</v>
      </c>
      <c r="N77" s="18"/>
      <c r="O77" s="18"/>
      <c r="P77" s="98">
        <v>43623</v>
      </c>
      <c r="Q77" s="18" t="s">
        <v>160</v>
      </c>
      <c r="R77" s="18"/>
      <c r="S77" s="18" t="s">
        <v>1606</v>
      </c>
      <c r="T77" s="18"/>
    </row>
    <row r="78" spans="1:20">
      <c r="A78" s="4">
        <v>74</v>
      </c>
      <c r="B78" s="17" t="s">
        <v>63</v>
      </c>
      <c r="C78" s="51" t="s">
        <v>428</v>
      </c>
      <c r="D78" s="20" t="s">
        <v>25</v>
      </c>
      <c r="E78" s="106">
        <v>18287050721</v>
      </c>
      <c r="F78" s="18"/>
      <c r="G78" s="78">
        <f>10+5</f>
        <v>15</v>
      </c>
      <c r="H78" s="19">
        <f>3+6</f>
        <v>9</v>
      </c>
      <c r="I78" s="60">
        <f t="shared" si="1"/>
        <v>24</v>
      </c>
      <c r="J78" s="108">
        <v>8471833227</v>
      </c>
      <c r="K78" s="18" t="s">
        <v>913</v>
      </c>
      <c r="L78" s="18" t="s">
        <v>1424</v>
      </c>
      <c r="M78" s="18">
        <v>9954849457</v>
      </c>
      <c r="N78" s="18"/>
      <c r="O78" s="18"/>
      <c r="P78" s="115">
        <v>43624</v>
      </c>
      <c r="Q78" s="18" t="s">
        <v>161</v>
      </c>
      <c r="R78" s="18"/>
      <c r="S78" s="18" t="s">
        <v>1606</v>
      </c>
      <c r="T78" s="18"/>
    </row>
    <row r="79" spans="1:20">
      <c r="A79" s="4">
        <v>75</v>
      </c>
      <c r="B79" s="17" t="s">
        <v>63</v>
      </c>
      <c r="C79" s="51" t="s">
        <v>429</v>
      </c>
      <c r="D79" s="20" t="s">
        <v>25</v>
      </c>
      <c r="E79" s="106">
        <v>18287050726</v>
      </c>
      <c r="F79" s="18"/>
      <c r="G79" s="78">
        <f>6+3</f>
        <v>9</v>
      </c>
      <c r="H79" s="19">
        <f>6+3</f>
        <v>9</v>
      </c>
      <c r="I79" s="60">
        <f t="shared" si="1"/>
        <v>18</v>
      </c>
      <c r="J79" s="108">
        <v>9401881030</v>
      </c>
      <c r="K79" s="18" t="s">
        <v>904</v>
      </c>
      <c r="L79" s="18" t="s">
        <v>905</v>
      </c>
      <c r="M79" s="18">
        <v>9954691472</v>
      </c>
      <c r="N79" s="18"/>
      <c r="O79" s="18"/>
      <c r="P79" s="115">
        <v>43624</v>
      </c>
      <c r="Q79" s="18" t="s">
        <v>161</v>
      </c>
      <c r="R79" s="18"/>
      <c r="S79" s="18" t="s">
        <v>1606</v>
      </c>
      <c r="T79" s="18"/>
    </row>
    <row r="80" spans="1:20">
      <c r="A80" s="4">
        <v>76</v>
      </c>
      <c r="B80" s="17" t="s">
        <v>63</v>
      </c>
      <c r="C80" s="51" t="s">
        <v>430</v>
      </c>
      <c r="D80" s="20" t="s">
        <v>25</v>
      </c>
      <c r="E80" s="103">
        <v>18287050824</v>
      </c>
      <c r="F80" s="18"/>
      <c r="G80" s="78">
        <f>5+9</f>
        <v>14</v>
      </c>
      <c r="H80" s="19">
        <f>5+9</f>
        <v>14</v>
      </c>
      <c r="I80" s="60">
        <f t="shared" si="1"/>
        <v>28</v>
      </c>
      <c r="J80" s="53">
        <v>9101860299</v>
      </c>
      <c r="K80" s="18" t="s">
        <v>908</v>
      </c>
      <c r="L80" s="18" t="s">
        <v>1437</v>
      </c>
      <c r="M80" s="18">
        <v>7399118145</v>
      </c>
      <c r="N80" s="18"/>
      <c r="O80" s="18"/>
      <c r="P80" s="115">
        <v>43624</v>
      </c>
      <c r="Q80" s="18" t="s">
        <v>161</v>
      </c>
      <c r="R80" s="18"/>
      <c r="S80" s="18" t="s">
        <v>1606</v>
      </c>
      <c r="T80" s="18"/>
    </row>
    <row r="81" spans="1:20">
      <c r="A81" s="4">
        <v>77</v>
      </c>
      <c r="B81" s="17" t="s">
        <v>63</v>
      </c>
      <c r="C81" s="51"/>
      <c r="D81" s="20"/>
      <c r="E81" s="103"/>
      <c r="F81" s="18"/>
      <c r="G81" s="53"/>
      <c r="H81" s="19"/>
      <c r="I81" s="60">
        <f t="shared" si="1"/>
        <v>0</v>
      </c>
      <c r="J81" s="53"/>
      <c r="K81" s="18"/>
      <c r="L81" s="18"/>
      <c r="M81" s="18"/>
      <c r="N81" s="18"/>
      <c r="O81" s="18"/>
      <c r="P81" s="115">
        <v>43625</v>
      </c>
      <c r="Q81" s="18" t="s">
        <v>162</v>
      </c>
      <c r="R81" s="18"/>
      <c r="S81" s="18"/>
      <c r="T81" s="18"/>
    </row>
    <row r="82" spans="1:20">
      <c r="A82" s="4">
        <v>78</v>
      </c>
      <c r="B82" s="17" t="s">
        <v>63</v>
      </c>
      <c r="C82" s="90" t="s">
        <v>431</v>
      </c>
      <c r="D82" s="78" t="s">
        <v>23</v>
      </c>
      <c r="E82" s="78" t="s">
        <v>402</v>
      </c>
      <c r="F82" s="18" t="s">
        <v>1417</v>
      </c>
      <c r="G82" s="78">
        <v>14</v>
      </c>
      <c r="H82" s="19">
        <v>16</v>
      </c>
      <c r="I82" s="60">
        <f t="shared" si="1"/>
        <v>30</v>
      </c>
      <c r="J82" s="78" t="s">
        <v>456</v>
      </c>
      <c r="K82" s="18" t="s">
        <v>920</v>
      </c>
      <c r="L82" s="18" t="s">
        <v>1438</v>
      </c>
      <c r="M82" s="18">
        <v>7002569674</v>
      </c>
      <c r="N82" s="212" t="s">
        <v>1539</v>
      </c>
      <c r="O82" s="18"/>
      <c r="P82" s="98">
        <v>43626</v>
      </c>
      <c r="Q82" s="18" t="s">
        <v>163</v>
      </c>
      <c r="R82" s="18"/>
      <c r="S82" s="18" t="s">
        <v>1606</v>
      </c>
      <c r="T82" s="18"/>
    </row>
    <row r="83" spans="1:20">
      <c r="A83" s="4">
        <v>79</v>
      </c>
      <c r="B83" s="17" t="s">
        <v>63</v>
      </c>
      <c r="C83" s="90" t="s">
        <v>432</v>
      </c>
      <c r="D83" s="78" t="s">
        <v>23</v>
      </c>
      <c r="E83" s="78" t="s">
        <v>403</v>
      </c>
      <c r="F83" s="18" t="s">
        <v>1473</v>
      </c>
      <c r="G83" s="78">
        <v>14</v>
      </c>
      <c r="H83" s="19">
        <v>19</v>
      </c>
      <c r="I83" s="60">
        <f t="shared" si="1"/>
        <v>33</v>
      </c>
      <c r="J83" s="78" t="s">
        <v>457</v>
      </c>
      <c r="K83" s="18" t="s">
        <v>920</v>
      </c>
      <c r="L83" s="18" t="s">
        <v>1438</v>
      </c>
      <c r="M83" s="18">
        <v>7002569674</v>
      </c>
      <c r="N83" s="212" t="s">
        <v>1539</v>
      </c>
      <c r="O83" s="18"/>
      <c r="P83" s="98">
        <v>43626</v>
      </c>
      <c r="Q83" s="18" t="s">
        <v>163</v>
      </c>
      <c r="R83" s="18"/>
      <c r="S83" s="18" t="s">
        <v>1606</v>
      </c>
      <c r="T83" s="18"/>
    </row>
    <row r="84" spans="1:20" ht="33">
      <c r="A84" s="4">
        <v>80</v>
      </c>
      <c r="B84" s="17" t="s">
        <v>63</v>
      </c>
      <c r="C84" s="90" t="s">
        <v>433</v>
      </c>
      <c r="D84" s="78" t="s">
        <v>23</v>
      </c>
      <c r="E84" s="78" t="s">
        <v>404</v>
      </c>
      <c r="F84" s="18" t="s">
        <v>1502</v>
      </c>
      <c r="G84" s="78">
        <v>461</v>
      </c>
      <c r="H84" s="19">
        <v>500</v>
      </c>
      <c r="I84" s="60">
        <f t="shared" si="1"/>
        <v>961</v>
      </c>
      <c r="J84" s="78" t="s">
        <v>458</v>
      </c>
      <c r="K84" s="18" t="s">
        <v>922</v>
      </c>
      <c r="L84" s="18" t="s">
        <v>923</v>
      </c>
      <c r="M84" s="18">
        <v>9508772896</v>
      </c>
      <c r="N84" s="121" t="s">
        <v>1540</v>
      </c>
      <c r="O84" s="121">
        <v>9678185611</v>
      </c>
      <c r="P84" s="98">
        <v>43627</v>
      </c>
      <c r="Q84" s="18" t="s">
        <v>164</v>
      </c>
      <c r="R84" s="18"/>
      <c r="S84" s="18" t="s">
        <v>1606</v>
      </c>
      <c r="T84" s="18"/>
    </row>
    <row r="85" spans="1:20" ht="33">
      <c r="A85" s="4">
        <v>81</v>
      </c>
      <c r="B85" s="17" t="s">
        <v>63</v>
      </c>
      <c r="C85" s="90" t="s">
        <v>433</v>
      </c>
      <c r="D85" s="78"/>
      <c r="E85" s="78"/>
      <c r="F85" s="18"/>
      <c r="G85" s="78"/>
      <c r="H85" s="19"/>
      <c r="I85" s="60">
        <f t="shared" si="1"/>
        <v>0</v>
      </c>
      <c r="J85" s="78"/>
      <c r="K85" s="18" t="s">
        <v>922</v>
      </c>
      <c r="L85" s="18" t="s">
        <v>923</v>
      </c>
      <c r="M85" s="18">
        <v>9508772896</v>
      </c>
      <c r="N85" s="121" t="s">
        <v>1540</v>
      </c>
      <c r="O85" s="121">
        <v>9678185611</v>
      </c>
      <c r="P85" s="98">
        <v>43628</v>
      </c>
      <c r="Q85" s="18" t="s">
        <v>158</v>
      </c>
      <c r="R85" s="18"/>
      <c r="S85" s="18" t="s">
        <v>1606</v>
      </c>
      <c r="T85" s="18"/>
    </row>
    <row r="86" spans="1:20" ht="33">
      <c r="A86" s="4">
        <v>82</v>
      </c>
      <c r="B86" s="17" t="s">
        <v>63</v>
      </c>
      <c r="C86" s="112" t="s">
        <v>433</v>
      </c>
      <c r="D86" s="113"/>
      <c r="E86" s="113"/>
      <c r="F86" s="18"/>
      <c r="G86" s="113"/>
      <c r="H86" s="19"/>
      <c r="I86" s="60">
        <f t="shared" si="1"/>
        <v>0</v>
      </c>
      <c r="J86" s="113"/>
      <c r="K86" s="18" t="s">
        <v>922</v>
      </c>
      <c r="L86" s="18" t="s">
        <v>923</v>
      </c>
      <c r="M86" s="18">
        <v>9508772896</v>
      </c>
      <c r="N86" s="121" t="s">
        <v>1540</v>
      </c>
      <c r="O86" s="121">
        <v>9678185611</v>
      </c>
      <c r="P86" s="116">
        <v>43629</v>
      </c>
      <c r="Q86" s="18" t="s">
        <v>159</v>
      </c>
      <c r="R86" s="18"/>
      <c r="S86" s="18" t="s">
        <v>1606</v>
      </c>
      <c r="T86" s="18"/>
    </row>
    <row r="87" spans="1:20" ht="33">
      <c r="A87" s="4">
        <v>83</v>
      </c>
      <c r="B87" s="17" t="s">
        <v>63</v>
      </c>
      <c r="C87" s="90" t="s">
        <v>433</v>
      </c>
      <c r="D87" s="78"/>
      <c r="E87" s="78"/>
      <c r="F87" s="18"/>
      <c r="G87" s="78"/>
      <c r="H87" s="19"/>
      <c r="I87" s="60">
        <f t="shared" si="1"/>
        <v>0</v>
      </c>
      <c r="J87" s="78"/>
      <c r="K87" s="18" t="s">
        <v>922</v>
      </c>
      <c r="L87" s="18" t="s">
        <v>923</v>
      </c>
      <c r="M87" s="18">
        <v>9508772896</v>
      </c>
      <c r="N87" s="121" t="s">
        <v>1540</v>
      </c>
      <c r="O87" s="121">
        <v>9678185611</v>
      </c>
      <c r="P87" s="98">
        <v>43630</v>
      </c>
      <c r="Q87" s="18" t="s">
        <v>160</v>
      </c>
      <c r="R87" s="18"/>
      <c r="S87" s="18" t="s">
        <v>1606</v>
      </c>
      <c r="T87" s="18"/>
    </row>
    <row r="88" spans="1:20" ht="33">
      <c r="A88" s="4">
        <v>84</v>
      </c>
      <c r="B88" s="17" t="s">
        <v>63</v>
      </c>
      <c r="C88" s="90" t="s">
        <v>433</v>
      </c>
      <c r="D88" s="78"/>
      <c r="E88" s="78"/>
      <c r="F88" s="18"/>
      <c r="G88" s="78"/>
      <c r="H88" s="19"/>
      <c r="I88" s="60">
        <f t="shared" si="1"/>
        <v>0</v>
      </c>
      <c r="J88" s="78"/>
      <c r="K88" s="18" t="s">
        <v>922</v>
      </c>
      <c r="L88" s="18" t="s">
        <v>923</v>
      </c>
      <c r="M88" s="18">
        <v>9508772896</v>
      </c>
      <c r="N88" s="121" t="s">
        <v>1540</v>
      </c>
      <c r="O88" s="121">
        <v>9678185611</v>
      </c>
      <c r="P88" s="98">
        <v>43631</v>
      </c>
      <c r="Q88" s="18" t="s">
        <v>161</v>
      </c>
      <c r="R88" s="18"/>
      <c r="S88" s="18" t="s">
        <v>1606</v>
      </c>
      <c r="T88" s="18"/>
    </row>
    <row r="89" spans="1:20">
      <c r="A89" s="4">
        <v>85</v>
      </c>
      <c r="B89" s="17" t="s">
        <v>63</v>
      </c>
      <c r="C89" s="90"/>
      <c r="D89" s="78"/>
      <c r="E89" s="78"/>
      <c r="F89" s="18"/>
      <c r="G89" s="78"/>
      <c r="H89" s="19"/>
      <c r="I89" s="60">
        <f t="shared" si="1"/>
        <v>0</v>
      </c>
      <c r="J89" s="78"/>
      <c r="K89" s="18"/>
      <c r="L89" s="18"/>
      <c r="M89" s="18"/>
      <c r="N89" s="121" t="s">
        <v>1540</v>
      </c>
      <c r="O89" s="121">
        <v>9678185611</v>
      </c>
      <c r="P89" s="98">
        <v>43632</v>
      </c>
      <c r="Q89" s="18" t="s">
        <v>162</v>
      </c>
      <c r="R89" s="18"/>
      <c r="S89" s="18"/>
      <c r="T89" s="18"/>
    </row>
    <row r="90" spans="1:20" ht="33">
      <c r="A90" s="4">
        <v>86</v>
      </c>
      <c r="B90" s="17" t="s">
        <v>63</v>
      </c>
      <c r="C90" s="90" t="s">
        <v>434</v>
      </c>
      <c r="D90" s="78" t="s">
        <v>23</v>
      </c>
      <c r="E90" s="78" t="s">
        <v>405</v>
      </c>
      <c r="F90" s="18" t="s">
        <v>1473</v>
      </c>
      <c r="G90" s="78">
        <v>22</v>
      </c>
      <c r="H90" s="19">
        <v>26</v>
      </c>
      <c r="I90" s="60">
        <f t="shared" si="1"/>
        <v>48</v>
      </c>
      <c r="J90" s="78" t="s">
        <v>459</v>
      </c>
      <c r="K90" s="18" t="s">
        <v>922</v>
      </c>
      <c r="L90" s="18" t="s">
        <v>923</v>
      </c>
      <c r="M90" s="18">
        <v>9508772896</v>
      </c>
      <c r="N90" s="121" t="s">
        <v>1540</v>
      </c>
      <c r="O90" s="121">
        <v>9678185611</v>
      </c>
      <c r="P90" s="98">
        <v>43633</v>
      </c>
      <c r="Q90" s="18" t="s">
        <v>163</v>
      </c>
      <c r="R90" s="18"/>
      <c r="S90" s="18" t="s">
        <v>1606</v>
      </c>
      <c r="T90" s="18"/>
    </row>
    <row r="91" spans="1:20" ht="33">
      <c r="A91" s="4">
        <v>87</v>
      </c>
      <c r="B91" s="17" t="s">
        <v>63</v>
      </c>
      <c r="C91" s="90" t="s">
        <v>435</v>
      </c>
      <c r="D91" s="78" t="s">
        <v>23</v>
      </c>
      <c r="E91" s="78" t="s">
        <v>406</v>
      </c>
      <c r="F91" s="18" t="s">
        <v>1502</v>
      </c>
      <c r="G91" s="78">
        <v>137</v>
      </c>
      <c r="H91" s="19">
        <v>151</v>
      </c>
      <c r="I91" s="60">
        <f t="shared" si="1"/>
        <v>288</v>
      </c>
      <c r="J91" s="78" t="s">
        <v>460</v>
      </c>
      <c r="K91" s="18" t="s">
        <v>922</v>
      </c>
      <c r="L91" s="18" t="s">
        <v>923</v>
      </c>
      <c r="M91" s="18">
        <v>9508772896</v>
      </c>
      <c r="N91" s="121" t="s">
        <v>1540</v>
      </c>
      <c r="O91" s="121">
        <v>9678185611</v>
      </c>
      <c r="P91" s="98">
        <v>43633</v>
      </c>
      <c r="Q91" s="18" t="s">
        <v>163</v>
      </c>
      <c r="R91" s="18"/>
      <c r="S91" s="18" t="s">
        <v>1606</v>
      </c>
      <c r="T91" s="18"/>
    </row>
    <row r="92" spans="1:20" ht="33">
      <c r="A92" s="4">
        <v>88</v>
      </c>
      <c r="B92" s="17" t="s">
        <v>63</v>
      </c>
      <c r="C92" s="90" t="s">
        <v>436</v>
      </c>
      <c r="D92" s="78" t="s">
        <v>23</v>
      </c>
      <c r="E92" s="78" t="s">
        <v>407</v>
      </c>
      <c r="F92" s="18" t="s">
        <v>508</v>
      </c>
      <c r="G92" s="78">
        <v>106</v>
      </c>
      <c r="H92" s="19">
        <v>125</v>
      </c>
      <c r="I92" s="60">
        <f t="shared" si="1"/>
        <v>231</v>
      </c>
      <c r="J92" s="78" t="s">
        <v>461</v>
      </c>
      <c r="K92" s="18" t="s">
        <v>922</v>
      </c>
      <c r="L92" s="18" t="s">
        <v>923</v>
      </c>
      <c r="M92" s="18">
        <v>9508772896</v>
      </c>
      <c r="N92" s="121" t="s">
        <v>1540</v>
      </c>
      <c r="O92" s="121">
        <v>9678185611</v>
      </c>
      <c r="P92" s="98">
        <v>43634</v>
      </c>
      <c r="Q92" s="18" t="s">
        <v>164</v>
      </c>
      <c r="R92" s="18"/>
      <c r="S92" s="18" t="s">
        <v>1606</v>
      </c>
      <c r="T92" s="18"/>
    </row>
    <row r="93" spans="1:20" ht="33">
      <c r="A93" s="4">
        <v>89</v>
      </c>
      <c r="B93" s="17" t="s">
        <v>63</v>
      </c>
      <c r="C93" s="102" t="s">
        <v>437</v>
      </c>
      <c r="D93" s="20" t="s">
        <v>25</v>
      </c>
      <c r="E93" s="106" t="s">
        <v>408</v>
      </c>
      <c r="F93" s="18"/>
      <c r="G93" s="102">
        <v>45</v>
      </c>
      <c r="H93" s="19">
        <v>47</v>
      </c>
      <c r="I93" s="60">
        <f t="shared" si="1"/>
        <v>92</v>
      </c>
      <c r="J93" s="110">
        <v>9678649249</v>
      </c>
      <c r="K93" s="18" t="s">
        <v>922</v>
      </c>
      <c r="L93" s="18" t="s">
        <v>923</v>
      </c>
      <c r="M93" s="18">
        <v>9508772896</v>
      </c>
      <c r="N93" s="121" t="s">
        <v>1541</v>
      </c>
      <c r="O93" s="121">
        <v>9957036522</v>
      </c>
      <c r="P93" s="115">
        <v>43635</v>
      </c>
      <c r="Q93" s="18" t="s">
        <v>158</v>
      </c>
      <c r="R93" s="18"/>
      <c r="S93" s="18" t="s">
        <v>1606</v>
      </c>
      <c r="T93" s="18"/>
    </row>
    <row r="94" spans="1:20">
      <c r="A94" s="4">
        <v>90</v>
      </c>
      <c r="B94" s="17" t="s">
        <v>63</v>
      </c>
      <c r="C94" s="102"/>
      <c r="D94" s="20"/>
      <c r="E94" s="106"/>
      <c r="F94" s="18"/>
      <c r="G94" s="110"/>
      <c r="H94" s="19"/>
      <c r="I94" s="60">
        <f t="shared" si="1"/>
        <v>0</v>
      </c>
      <c r="J94" s="110"/>
      <c r="K94" s="18"/>
      <c r="L94" s="18"/>
      <c r="M94" s="18"/>
      <c r="N94" s="18"/>
      <c r="O94" s="18"/>
      <c r="P94" s="115">
        <v>43636</v>
      </c>
      <c r="Q94" s="18" t="s">
        <v>159</v>
      </c>
      <c r="R94" s="18"/>
      <c r="S94" s="18" t="s">
        <v>1606</v>
      </c>
      <c r="T94" s="18"/>
    </row>
    <row r="95" spans="1:20" ht="33">
      <c r="A95" s="4">
        <v>91</v>
      </c>
      <c r="B95" s="17" t="s">
        <v>63</v>
      </c>
      <c r="C95" s="102" t="s">
        <v>438</v>
      </c>
      <c r="D95" s="20" t="s">
        <v>25</v>
      </c>
      <c r="E95" s="106" t="s">
        <v>409</v>
      </c>
      <c r="F95" s="18"/>
      <c r="G95" s="102">
        <v>58</v>
      </c>
      <c r="H95" s="19">
        <v>69</v>
      </c>
      <c r="I95" s="60">
        <f t="shared" si="1"/>
        <v>127</v>
      </c>
      <c r="J95" s="110">
        <v>9678300552</v>
      </c>
      <c r="K95" s="18" t="s">
        <v>922</v>
      </c>
      <c r="L95" s="18" t="s">
        <v>923</v>
      </c>
      <c r="M95" s="18">
        <v>9508772896</v>
      </c>
      <c r="N95" s="121" t="s">
        <v>1541</v>
      </c>
      <c r="O95" s="121">
        <v>9957036522</v>
      </c>
      <c r="P95" s="115">
        <v>43637</v>
      </c>
      <c r="Q95" s="18" t="s">
        <v>160</v>
      </c>
      <c r="R95" s="18"/>
      <c r="S95" s="18" t="s">
        <v>1606</v>
      </c>
      <c r="T95" s="18"/>
    </row>
    <row r="96" spans="1:20" ht="33">
      <c r="A96" s="4">
        <v>92</v>
      </c>
      <c r="B96" s="17" t="s">
        <v>63</v>
      </c>
      <c r="C96" s="102" t="s">
        <v>439</v>
      </c>
      <c r="D96" s="20" t="s">
        <v>25</v>
      </c>
      <c r="E96" s="106" t="s">
        <v>410</v>
      </c>
      <c r="F96" s="18"/>
      <c r="G96" s="102">
        <v>16</v>
      </c>
      <c r="H96" s="19">
        <v>18</v>
      </c>
      <c r="I96" s="60">
        <f t="shared" si="1"/>
        <v>34</v>
      </c>
      <c r="J96" s="110">
        <v>8876744038</v>
      </c>
      <c r="K96" s="18" t="s">
        <v>922</v>
      </c>
      <c r="L96" s="18" t="s">
        <v>923</v>
      </c>
      <c r="M96" s="18">
        <v>9508772896</v>
      </c>
      <c r="N96" s="121" t="s">
        <v>1541</v>
      </c>
      <c r="O96" s="121">
        <v>9957036522</v>
      </c>
      <c r="P96" s="115">
        <v>43638</v>
      </c>
      <c r="Q96" s="18" t="s">
        <v>161</v>
      </c>
      <c r="R96" s="18"/>
      <c r="S96" s="18" t="s">
        <v>1606</v>
      </c>
      <c r="T96" s="18"/>
    </row>
    <row r="97" spans="1:20" ht="33">
      <c r="A97" s="4">
        <v>93</v>
      </c>
      <c r="B97" s="17" t="s">
        <v>63</v>
      </c>
      <c r="C97" s="102"/>
      <c r="D97" s="20"/>
      <c r="E97" s="106"/>
      <c r="F97" s="18"/>
      <c r="G97" s="110"/>
      <c r="H97" s="19"/>
      <c r="I97" s="60">
        <f t="shared" si="1"/>
        <v>0</v>
      </c>
      <c r="J97" s="110"/>
      <c r="K97" s="18" t="s">
        <v>922</v>
      </c>
      <c r="L97" s="18" t="s">
        <v>923</v>
      </c>
      <c r="M97" s="18">
        <v>9508772896</v>
      </c>
      <c r="N97" s="18"/>
      <c r="O97" s="18"/>
      <c r="P97" s="115">
        <v>43639</v>
      </c>
      <c r="Q97" s="18" t="s">
        <v>162</v>
      </c>
      <c r="R97" s="18"/>
      <c r="S97" s="18"/>
      <c r="T97" s="18"/>
    </row>
    <row r="98" spans="1:20" ht="33">
      <c r="A98" s="4">
        <v>94</v>
      </c>
      <c r="B98" s="17" t="s">
        <v>63</v>
      </c>
      <c r="C98" s="90" t="s">
        <v>440</v>
      </c>
      <c r="D98" s="78" t="s">
        <v>23</v>
      </c>
      <c r="E98" s="78" t="s">
        <v>411</v>
      </c>
      <c r="F98" s="18" t="s">
        <v>1417</v>
      </c>
      <c r="G98" s="78">
        <v>24</v>
      </c>
      <c r="H98" s="19">
        <v>35</v>
      </c>
      <c r="I98" s="60">
        <f t="shared" si="1"/>
        <v>59</v>
      </c>
      <c r="J98" s="78" t="s">
        <v>462</v>
      </c>
      <c r="K98" s="18" t="s">
        <v>922</v>
      </c>
      <c r="L98" s="18" t="s">
        <v>923</v>
      </c>
      <c r="M98" s="18">
        <v>9508772896</v>
      </c>
      <c r="N98" s="121" t="s">
        <v>1541</v>
      </c>
      <c r="O98" s="121">
        <v>9957036522</v>
      </c>
      <c r="P98" s="98">
        <v>43640</v>
      </c>
      <c r="Q98" s="18" t="s">
        <v>163</v>
      </c>
      <c r="R98" s="18"/>
      <c r="S98" s="18" t="s">
        <v>1606</v>
      </c>
      <c r="T98" s="18"/>
    </row>
    <row r="99" spans="1:20" ht="33">
      <c r="A99" s="4">
        <v>95</v>
      </c>
      <c r="B99" s="17" t="s">
        <v>63</v>
      </c>
      <c r="C99" s="102" t="s">
        <v>86</v>
      </c>
      <c r="D99" s="20" t="s">
        <v>25</v>
      </c>
      <c r="E99" s="106" t="s">
        <v>412</v>
      </c>
      <c r="F99" s="18"/>
      <c r="G99" s="78">
        <v>34</v>
      </c>
      <c r="H99" s="19">
        <v>30</v>
      </c>
      <c r="I99" s="60">
        <f t="shared" si="1"/>
        <v>64</v>
      </c>
      <c r="J99" s="110">
        <v>9954036906</v>
      </c>
      <c r="K99" s="18" t="s">
        <v>922</v>
      </c>
      <c r="L99" s="18" t="s">
        <v>923</v>
      </c>
      <c r="M99" s="18">
        <v>9508772896</v>
      </c>
      <c r="N99" s="121" t="s">
        <v>1542</v>
      </c>
      <c r="O99" s="121">
        <v>9706410683</v>
      </c>
      <c r="P99" s="115">
        <v>43640</v>
      </c>
      <c r="Q99" s="18" t="s">
        <v>163</v>
      </c>
      <c r="R99" s="18"/>
      <c r="S99" s="18" t="s">
        <v>1606</v>
      </c>
      <c r="T99" s="18"/>
    </row>
    <row r="100" spans="1:20" ht="33">
      <c r="A100" s="4">
        <v>96</v>
      </c>
      <c r="B100" s="17" t="s">
        <v>63</v>
      </c>
      <c r="C100" s="102" t="s">
        <v>441</v>
      </c>
      <c r="D100" s="20" t="s">
        <v>25</v>
      </c>
      <c r="E100" s="106" t="s">
        <v>413</v>
      </c>
      <c r="F100" s="18"/>
      <c r="G100" s="78">
        <v>35</v>
      </c>
      <c r="H100" s="19">
        <v>29</v>
      </c>
      <c r="I100" s="60">
        <f t="shared" si="1"/>
        <v>64</v>
      </c>
      <c r="J100" s="110">
        <v>7664068827</v>
      </c>
      <c r="K100" s="18" t="s">
        <v>922</v>
      </c>
      <c r="L100" s="18" t="s">
        <v>923</v>
      </c>
      <c r="M100" s="18">
        <v>9508772896</v>
      </c>
      <c r="N100" s="121" t="s">
        <v>1542</v>
      </c>
      <c r="O100" s="121">
        <v>9706410683</v>
      </c>
      <c r="P100" s="115">
        <v>43641</v>
      </c>
      <c r="Q100" s="18" t="s">
        <v>164</v>
      </c>
      <c r="R100" s="18"/>
      <c r="S100" s="18" t="s">
        <v>1606</v>
      </c>
      <c r="T100" s="18"/>
    </row>
    <row r="101" spans="1:20" ht="33">
      <c r="A101" s="4">
        <v>97</v>
      </c>
      <c r="B101" s="17" t="s">
        <v>63</v>
      </c>
      <c r="C101" s="102" t="s">
        <v>442</v>
      </c>
      <c r="D101" s="20" t="s">
        <v>25</v>
      </c>
      <c r="E101" s="106" t="s">
        <v>414</v>
      </c>
      <c r="F101" s="18"/>
      <c r="G101" s="78">
        <v>39</v>
      </c>
      <c r="H101" s="19">
        <v>38</v>
      </c>
      <c r="I101" s="60">
        <f t="shared" si="1"/>
        <v>77</v>
      </c>
      <c r="J101" s="110">
        <v>8638146743</v>
      </c>
      <c r="K101" s="18" t="s">
        <v>922</v>
      </c>
      <c r="L101" s="18" t="s">
        <v>923</v>
      </c>
      <c r="M101" s="18">
        <v>9508772896</v>
      </c>
      <c r="N101" s="121" t="s">
        <v>1542</v>
      </c>
      <c r="O101" s="121">
        <v>9706410683</v>
      </c>
      <c r="P101" s="115">
        <v>43641</v>
      </c>
      <c r="Q101" s="18" t="s">
        <v>164</v>
      </c>
      <c r="R101" s="18"/>
      <c r="S101" s="18" t="s">
        <v>1606</v>
      </c>
      <c r="T101" s="18"/>
    </row>
    <row r="102" spans="1:20" ht="33">
      <c r="A102" s="4">
        <v>98</v>
      </c>
      <c r="B102" s="17" t="s">
        <v>63</v>
      </c>
      <c r="C102" s="90" t="s">
        <v>443</v>
      </c>
      <c r="D102" s="78" t="s">
        <v>23</v>
      </c>
      <c r="E102" s="78" t="s">
        <v>415</v>
      </c>
      <c r="F102" s="18" t="s">
        <v>1417</v>
      </c>
      <c r="G102" s="78">
        <v>68</v>
      </c>
      <c r="H102" s="19">
        <v>57</v>
      </c>
      <c r="I102" s="60">
        <f t="shared" si="1"/>
        <v>125</v>
      </c>
      <c r="J102" s="78" t="s">
        <v>463</v>
      </c>
      <c r="K102" s="18" t="s">
        <v>922</v>
      </c>
      <c r="L102" s="18" t="s">
        <v>923</v>
      </c>
      <c r="M102" s="18">
        <v>9508772896</v>
      </c>
      <c r="N102" s="121" t="s">
        <v>1543</v>
      </c>
      <c r="O102" s="121">
        <v>8472941063</v>
      </c>
      <c r="P102" s="98">
        <v>43642</v>
      </c>
      <c r="Q102" s="18" t="s">
        <v>158</v>
      </c>
      <c r="R102" s="18"/>
      <c r="S102" s="18" t="s">
        <v>1606</v>
      </c>
      <c r="T102" s="18"/>
    </row>
    <row r="103" spans="1:20" ht="33">
      <c r="A103" s="4">
        <v>99</v>
      </c>
      <c r="B103" s="17" t="s">
        <v>63</v>
      </c>
      <c r="C103" s="90" t="s">
        <v>444</v>
      </c>
      <c r="D103" s="78" t="s">
        <v>23</v>
      </c>
      <c r="E103" s="78" t="s">
        <v>416</v>
      </c>
      <c r="F103" s="18"/>
      <c r="G103" s="78">
        <v>70</v>
      </c>
      <c r="H103" s="19">
        <v>73</v>
      </c>
      <c r="I103" s="60">
        <f t="shared" si="1"/>
        <v>143</v>
      </c>
      <c r="J103" s="78" t="s">
        <v>464</v>
      </c>
      <c r="K103" s="18" t="s">
        <v>922</v>
      </c>
      <c r="L103" s="18" t="s">
        <v>923</v>
      </c>
      <c r="M103" s="18">
        <v>9508772896</v>
      </c>
      <c r="N103" s="121" t="s">
        <v>1543</v>
      </c>
      <c r="O103" s="121">
        <v>8472941063</v>
      </c>
      <c r="P103" s="98">
        <v>43643</v>
      </c>
      <c r="Q103" s="18" t="s">
        <v>159</v>
      </c>
      <c r="R103" s="18"/>
      <c r="S103" s="18" t="s">
        <v>1606</v>
      </c>
      <c r="T103" s="18"/>
    </row>
    <row r="104" spans="1:20" ht="33">
      <c r="A104" s="4">
        <v>100</v>
      </c>
      <c r="B104" s="17" t="s">
        <v>63</v>
      </c>
      <c r="C104" s="90" t="s">
        <v>445</v>
      </c>
      <c r="D104" s="78" t="s">
        <v>23</v>
      </c>
      <c r="E104" s="78" t="s">
        <v>417</v>
      </c>
      <c r="F104" s="18" t="s">
        <v>1417</v>
      </c>
      <c r="G104" s="78">
        <v>60</v>
      </c>
      <c r="H104" s="19">
        <v>62</v>
      </c>
      <c r="I104" s="60">
        <f t="shared" si="1"/>
        <v>122</v>
      </c>
      <c r="J104" s="78" t="s">
        <v>465</v>
      </c>
      <c r="K104" s="18" t="s">
        <v>922</v>
      </c>
      <c r="L104" s="18" t="s">
        <v>923</v>
      </c>
      <c r="M104" s="18">
        <v>9508772896</v>
      </c>
      <c r="N104" s="121" t="s">
        <v>1543</v>
      </c>
      <c r="O104" s="121">
        <v>8472941063</v>
      </c>
      <c r="P104" s="98">
        <v>43643</v>
      </c>
      <c r="Q104" s="18" t="s">
        <v>159</v>
      </c>
      <c r="R104" s="18"/>
      <c r="S104" s="18" t="s">
        <v>1606</v>
      </c>
      <c r="T104" s="18"/>
    </row>
    <row r="105" spans="1:20" ht="33">
      <c r="A105" s="4">
        <v>101</v>
      </c>
      <c r="B105" s="17" t="s">
        <v>63</v>
      </c>
      <c r="C105" s="90" t="s">
        <v>446</v>
      </c>
      <c r="D105" s="78" t="s">
        <v>23</v>
      </c>
      <c r="E105" s="78" t="s">
        <v>418</v>
      </c>
      <c r="F105" s="18" t="s">
        <v>1473</v>
      </c>
      <c r="G105" s="78">
        <v>37</v>
      </c>
      <c r="H105" s="19">
        <v>40</v>
      </c>
      <c r="I105" s="60">
        <f t="shared" si="1"/>
        <v>77</v>
      </c>
      <c r="J105" s="78" t="s">
        <v>466</v>
      </c>
      <c r="K105" s="18" t="s">
        <v>922</v>
      </c>
      <c r="L105" s="18" t="s">
        <v>923</v>
      </c>
      <c r="M105" s="18">
        <v>9508772896</v>
      </c>
      <c r="N105" s="121" t="s">
        <v>1543</v>
      </c>
      <c r="O105" s="121">
        <v>8472941063</v>
      </c>
      <c r="P105" s="98">
        <v>43644</v>
      </c>
      <c r="Q105" s="18" t="s">
        <v>160</v>
      </c>
      <c r="R105" s="18"/>
      <c r="S105" s="18" t="s">
        <v>1606</v>
      </c>
      <c r="T105" s="18"/>
    </row>
    <row r="106" spans="1:20" ht="33">
      <c r="A106" s="4">
        <v>102</v>
      </c>
      <c r="B106" s="17" t="s">
        <v>63</v>
      </c>
      <c r="C106" s="90" t="s">
        <v>447</v>
      </c>
      <c r="D106" s="78" t="s">
        <v>23</v>
      </c>
      <c r="E106" s="78" t="s">
        <v>419</v>
      </c>
      <c r="F106" s="18" t="s">
        <v>1417</v>
      </c>
      <c r="G106" s="78">
        <v>18</v>
      </c>
      <c r="H106" s="19">
        <v>11</v>
      </c>
      <c r="I106" s="60">
        <f t="shared" si="1"/>
        <v>29</v>
      </c>
      <c r="J106" s="78" t="s">
        <v>467</v>
      </c>
      <c r="K106" s="18" t="s">
        <v>922</v>
      </c>
      <c r="L106" s="18" t="s">
        <v>923</v>
      </c>
      <c r="M106" s="18">
        <v>9508772896</v>
      </c>
      <c r="N106" s="121" t="s">
        <v>1543</v>
      </c>
      <c r="O106" s="121">
        <v>8472941063</v>
      </c>
      <c r="P106" s="98">
        <v>43644</v>
      </c>
      <c r="Q106" s="18" t="s">
        <v>160</v>
      </c>
      <c r="R106" s="18"/>
      <c r="S106" s="18" t="s">
        <v>1606</v>
      </c>
      <c r="T106" s="18"/>
    </row>
    <row r="107" spans="1:20" ht="33">
      <c r="A107" s="4">
        <v>103</v>
      </c>
      <c r="B107" s="17" t="s">
        <v>63</v>
      </c>
      <c r="C107" s="90"/>
      <c r="D107" s="78"/>
      <c r="E107" s="78"/>
      <c r="F107" s="18"/>
      <c r="G107" s="78"/>
      <c r="H107" s="19"/>
      <c r="I107" s="60">
        <f t="shared" si="1"/>
        <v>0</v>
      </c>
      <c r="J107" s="78" t="s">
        <v>468</v>
      </c>
      <c r="K107" s="18" t="s">
        <v>922</v>
      </c>
      <c r="L107" s="18" t="s">
        <v>923</v>
      </c>
      <c r="M107" s="18">
        <v>9508772896</v>
      </c>
      <c r="N107" s="18"/>
      <c r="O107" s="18"/>
      <c r="P107" s="98">
        <v>43645</v>
      </c>
      <c r="Q107" s="18" t="s">
        <v>161</v>
      </c>
      <c r="R107" s="18"/>
      <c r="S107" s="18" t="s">
        <v>1606</v>
      </c>
      <c r="T107" s="18"/>
    </row>
    <row r="108" spans="1:20">
      <c r="A108" s="4">
        <v>104</v>
      </c>
      <c r="B108" s="17"/>
      <c r="C108" s="90"/>
      <c r="D108" s="78"/>
      <c r="E108" s="78"/>
      <c r="F108" s="18"/>
      <c r="G108" s="78"/>
      <c r="H108" s="19"/>
      <c r="I108" s="60">
        <f t="shared" si="1"/>
        <v>0</v>
      </c>
      <c r="J108" s="78"/>
      <c r="K108" s="18"/>
      <c r="L108" s="18"/>
      <c r="M108" s="18"/>
      <c r="N108" s="18"/>
      <c r="O108" s="18"/>
      <c r="P108" s="98">
        <v>43646</v>
      </c>
      <c r="Q108" s="18" t="s">
        <v>162</v>
      </c>
      <c r="R108" s="18"/>
      <c r="S108" s="18"/>
      <c r="T108" s="18"/>
    </row>
    <row r="109" spans="1:20">
      <c r="A109" s="4">
        <v>105</v>
      </c>
      <c r="B109" s="17"/>
      <c r="C109" s="18"/>
      <c r="D109" s="18"/>
      <c r="E109" s="19"/>
      <c r="F109" s="18"/>
      <c r="G109" s="19"/>
      <c r="H109" s="19"/>
      <c r="I109" s="60">
        <f t="shared" si="1"/>
        <v>0</v>
      </c>
      <c r="J109" s="18"/>
      <c r="K109" s="18"/>
      <c r="L109" s="18"/>
      <c r="M109" s="18"/>
      <c r="N109" s="18"/>
      <c r="O109" s="18"/>
      <c r="P109" s="115"/>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115"/>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115"/>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115"/>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115"/>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85</v>
      </c>
      <c r="D165" s="21"/>
      <c r="E165" s="13"/>
      <c r="F165" s="21"/>
      <c r="G165" s="61">
        <f>SUM(G5:G164)</f>
        <v>3332</v>
      </c>
      <c r="H165" s="61">
        <f>SUM(H5:H164)</f>
        <v>3493</v>
      </c>
      <c r="I165" s="61">
        <f>SUM(I5:I164)</f>
        <v>6825</v>
      </c>
      <c r="J165" s="21"/>
      <c r="K165" s="21"/>
      <c r="L165" s="21"/>
      <c r="M165" s="21"/>
      <c r="N165" s="21"/>
      <c r="O165" s="21"/>
      <c r="P165" s="14"/>
      <c r="Q165" s="21"/>
      <c r="R165" s="21"/>
      <c r="S165" s="21"/>
      <c r="T165" s="12"/>
    </row>
    <row r="166" spans="1:20">
      <c r="A166" s="44" t="s">
        <v>62</v>
      </c>
      <c r="B166" s="10">
        <f>COUNTIF(B$5:B$164,"Team 1")</f>
        <v>60</v>
      </c>
      <c r="C166" s="44" t="s">
        <v>25</v>
      </c>
      <c r="D166" s="10">
        <f>COUNTIF(D5:D164,"Anganwadi")</f>
        <v>42</v>
      </c>
    </row>
    <row r="167" spans="1:20">
      <c r="A167" s="44" t="s">
        <v>63</v>
      </c>
      <c r="B167" s="10">
        <f>COUNTIF(B$6:B$164,"Team 2")</f>
        <v>43</v>
      </c>
      <c r="C167" s="44" t="s">
        <v>23</v>
      </c>
      <c r="D167" s="10">
        <f>COUNTIF(D5:D164,"School")</f>
        <v>33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J5" activePane="bottomRight" state="frozen"/>
      <selection pane="topRight" activeCell="C1" sqref="C1"/>
      <selection pane="bottomLeft" activeCell="A5" sqref="A5"/>
      <selection pane="bottomRight" activeCell="N41" sqref="N41:O4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84" t="s">
        <v>70</v>
      </c>
      <c r="B1" s="184"/>
      <c r="C1" s="184"/>
      <c r="D1" s="56"/>
      <c r="E1" s="56"/>
      <c r="F1" s="56"/>
      <c r="G1" s="56"/>
      <c r="H1" s="56"/>
      <c r="I1" s="56"/>
      <c r="J1" s="56"/>
      <c r="K1" s="56"/>
      <c r="L1" s="56"/>
      <c r="M1" s="186"/>
      <c r="N1" s="186"/>
      <c r="O1" s="186"/>
      <c r="P1" s="186"/>
      <c r="Q1" s="186"/>
      <c r="R1" s="186"/>
      <c r="S1" s="186"/>
      <c r="T1" s="186"/>
    </row>
    <row r="2" spans="1:20">
      <c r="A2" s="180" t="s">
        <v>59</v>
      </c>
      <c r="B2" s="181"/>
      <c r="C2" s="181"/>
      <c r="D2" s="25">
        <v>43647</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7" t="s">
        <v>62</v>
      </c>
      <c r="C5" s="101" t="s">
        <v>509</v>
      </c>
      <c r="D5" s="78" t="s">
        <v>25</v>
      </c>
      <c r="E5" s="107">
        <v>18287051002</v>
      </c>
      <c r="F5" s="48"/>
      <c r="G5" s="53">
        <f>12+6</f>
        <v>18</v>
      </c>
      <c r="H5" s="19">
        <f>13+8</f>
        <v>21</v>
      </c>
      <c r="I5" s="60">
        <f>SUM(G5:H5)</f>
        <v>39</v>
      </c>
      <c r="J5" s="53">
        <v>9101428947</v>
      </c>
      <c r="K5" s="48" t="s">
        <v>1439</v>
      </c>
      <c r="L5" s="48" t="s">
        <v>924</v>
      </c>
      <c r="M5" s="48">
        <v>7399803661</v>
      </c>
      <c r="N5" s="51" t="s">
        <v>1544</v>
      </c>
      <c r="O5" s="51">
        <v>9706562564</v>
      </c>
      <c r="P5" s="111">
        <v>43647</v>
      </c>
      <c r="Q5" s="48" t="s">
        <v>163</v>
      </c>
      <c r="R5" s="48"/>
      <c r="S5" s="18"/>
      <c r="T5" s="18"/>
    </row>
    <row r="6" spans="1:20">
      <c r="A6" s="4">
        <v>2</v>
      </c>
      <c r="B6" s="17" t="s">
        <v>62</v>
      </c>
      <c r="C6" s="101" t="s">
        <v>510</v>
      </c>
      <c r="D6" s="78" t="s">
        <v>25</v>
      </c>
      <c r="E6" s="107">
        <v>18287051003</v>
      </c>
      <c r="F6" s="48"/>
      <c r="G6" s="53">
        <f>7+5</f>
        <v>12</v>
      </c>
      <c r="H6" s="19">
        <f>5+4</f>
        <v>9</v>
      </c>
      <c r="I6" s="60">
        <f t="shared" ref="I6:I69" si="0">SUM(G6:H6)</f>
        <v>21</v>
      </c>
      <c r="J6" s="108">
        <v>6900829803</v>
      </c>
      <c r="K6" s="48" t="s">
        <v>1439</v>
      </c>
      <c r="L6" s="48" t="s">
        <v>924</v>
      </c>
      <c r="M6" s="48">
        <v>7399803661</v>
      </c>
      <c r="N6" s="51" t="s">
        <v>1544</v>
      </c>
      <c r="O6" s="51">
        <v>9706562564</v>
      </c>
      <c r="P6" s="111">
        <v>43647</v>
      </c>
      <c r="Q6" s="48" t="s">
        <v>163</v>
      </c>
      <c r="R6" s="48"/>
      <c r="S6" s="18"/>
      <c r="T6" s="18"/>
    </row>
    <row r="7" spans="1:20">
      <c r="A7" s="4">
        <v>3</v>
      </c>
      <c r="B7" s="17" t="s">
        <v>62</v>
      </c>
      <c r="C7" s="101" t="s">
        <v>511</v>
      </c>
      <c r="D7" s="78" t="s">
        <v>25</v>
      </c>
      <c r="E7" s="107">
        <v>18287051004</v>
      </c>
      <c r="F7" s="48"/>
      <c r="G7" s="53">
        <f>5</f>
        <v>5</v>
      </c>
      <c r="H7" s="19">
        <f>5</f>
        <v>5</v>
      </c>
      <c r="I7" s="60">
        <f t="shared" si="0"/>
        <v>10</v>
      </c>
      <c r="J7" s="108">
        <v>8473904738</v>
      </c>
      <c r="K7" s="48" t="s">
        <v>1439</v>
      </c>
      <c r="L7" s="48" t="s">
        <v>924</v>
      </c>
      <c r="M7" s="48">
        <v>7399803661</v>
      </c>
      <c r="N7" s="51" t="s">
        <v>1544</v>
      </c>
      <c r="O7" s="51">
        <v>9706562564</v>
      </c>
      <c r="P7" s="111">
        <v>43647</v>
      </c>
      <c r="Q7" s="48" t="s">
        <v>163</v>
      </c>
      <c r="R7" s="48"/>
      <c r="S7" s="18"/>
      <c r="T7" s="18"/>
    </row>
    <row r="8" spans="1:20">
      <c r="A8" s="4">
        <v>4</v>
      </c>
      <c r="B8" s="17" t="s">
        <v>62</v>
      </c>
      <c r="C8" s="101" t="s">
        <v>1440</v>
      </c>
      <c r="D8" s="78" t="s">
        <v>25</v>
      </c>
      <c r="E8" s="107">
        <v>18287051005</v>
      </c>
      <c r="F8" s="48"/>
      <c r="G8" s="53">
        <v>5</v>
      </c>
      <c r="H8" s="19">
        <f>4</f>
        <v>4</v>
      </c>
      <c r="I8" s="60">
        <f t="shared" si="0"/>
        <v>9</v>
      </c>
      <c r="J8" s="53">
        <v>7896697477</v>
      </c>
      <c r="K8" s="48" t="s">
        <v>1439</v>
      </c>
      <c r="L8" s="48" t="s">
        <v>924</v>
      </c>
      <c r="M8" s="48">
        <v>7399803661</v>
      </c>
      <c r="N8" s="51" t="s">
        <v>1544</v>
      </c>
      <c r="O8" s="51">
        <v>9706562564</v>
      </c>
      <c r="P8" s="111">
        <v>43647</v>
      </c>
      <c r="Q8" s="48" t="s">
        <v>163</v>
      </c>
      <c r="R8" s="48"/>
      <c r="S8" s="18"/>
      <c r="T8" s="18"/>
    </row>
    <row r="9" spans="1:20">
      <c r="A9" s="4">
        <v>5</v>
      </c>
      <c r="B9" s="17" t="s">
        <v>62</v>
      </c>
      <c r="C9" s="102" t="s">
        <v>512</v>
      </c>
      <c r="D9" s="78" t="s">
        <v>25</v>
      </c>
      <c r="E9" s="105" t="s">
        <v>469</v>
      </c>
      <c r="F9" s="48"/>
      <c r="G9" s="53">
        <v>36</v>
      </c>
      <c r="H9" s="19">
        <v>24</v>
      </c>
      <c r="I9" s="60">
        <f t="shared" si="0"/>
        <v>60</v>
      </c>
      <c r="J9" s="110">
        <v>8011871592</v>
      </c>
      <c r="K9" s="18" t="s">
        <v>916</v>
      </c>
      <c r="L9" s="18" t="s">
        <v>917</v>
      </c>
      <c r="M9" s="18">
        <v>9678233867</v>
      </c>
      <c r="N9" s="121" t="s">
        <v>1545</v>
      </c>
      <c r="O9" s="121">
        <v>9957493734</v>
      </c>
      <c r="P9" s="111">
        <v>43648</v>
      </c>
      <c r="Q9" s="48" t="s">
        <v>164</v>
      </c>
      <c r="R9" s="48"/>
      <c r="S9" s="18"/>
      <c r="T9" s="18"/>
    </row>
    <row r="10" spans="1:20">
      <c r="A10" s="4">
        <v>6</v>
      </c>
      <c r="B10" s="17" t="s">
        <v>62</v>
      </c>
      <c r="C10" s="102" t="s">
        <v>513</v>
      </c>
      <c r="D10" s="78" t="s">
        <v>25</v>
      </c>
      <c r="E10" s="105" t="s">
        <v>470</v>
      </c>
      <c r="F10" s="48"/>
      <c r="G10" s="53">
        <v>13</v>
      </c>
      <c r="H10" s="19">
        <v>15</v>
      </c>
      <c r="I10" s="60">
        <f t="shared" si="0"/>
        <v>28</v>
      </c>
      <c r="J10" s="110">
        <v>9101646754</v>
      </c>
      <c r="K10" s="18" t="s">
        <v>916</v>
      </c>
      <c r="L10" s="18" t="s">
        <v>917</v>
      </c>
      <c r="M10" s="18">
        <v>9678233867</v>
      </c>
      <c r="N10" s="121" t="s">
        <v>1545</v>
      </c>
      <c r="O10" s="121">
        <v>9957493734</v>
      </c>
      <c r="P10" s="111">
        <v>43648</v>
      </c>
      <c r="Q10" s="48" t="s">
        <v>164</v>
      </c>
      <c r="R10" s="48"/>
      <c r="S10" s="18"/>
      <c r="T10" s="18"/>
    </row>
    <row r="11" spans="1:20">
      <c r="A11" s="4">
        <v>7</v>
      </c>
      <c r="B11" s="17" t="s">
        <v>62</v>
      </c>
      <c r="C11" s="102" t="s">
        <v>514</v>
      </c>
      <c r="D11" s="78" t="s">
        <v>25</v>
      </c>
      <c r="E11" s="105" t="s">
        <v>471</v>
      </c>
      <c r="F11" s="58"/>
      <c r="G11" s="53">
        <v>11</v>
      </c>
      <c r="H11" s="17">
        <v>13</v>
      </c>
      <c r="I11" s="60">
        <f t="shared" si="0"/>
        <v>24</v>
      </c>
      <c r="J11" s="110">
        <v>96785208125</v>
      </c>
      <c r="K11" s="18" t="s">
        <v>916</v>
      </c>
      <c r="L11" s="18" t="s">
        <v>917</v>
      </c>
      <c r="M11" s="18">
        <v>9678233867</v>
      </c>
      <c r="N11" s="121" t="s">
        <v>1545</v>
      </c>
      <c r="O11" s="121">
        <v>9957493734</v>
      </c>
      <c r="P11" s="111">
        <v>43648</v>
      </c>
      <c r="Q11" s="48" t="s">
        <v>164</v>
      </c>
      <c r="R11" s="48"/>
      <c r="S11" s="18"/>
      <c r="T11" s="18"/>
    </row>
    <row r="12" spans="1:20">
      <c r="A12" s="4">
        <v>8</v>
      </c>
      <c r="B12" s="17" t="s">
        <v>62</v>
      </c>
      <c r="C12" s="102" t="s">
        <v>515</v>
      </c>
      <c r="D12" s="78" t="s">
        <v>25</v>
      </c>
      <c r="E12" s="105" t="s">
        <v>472</v>
      </c>
      <c r="F12" s="48"/>
      <c r="G12" s="53">
        <v>15</v>
      </c>
      <c r="H12" s="19">
        <v>15</v>
      </c>
      <c r="I12" s="60">
        <f t="shared" si="0"/>
        <v>30</v>
      </c>
      <c r="J12" s="110">
        <v>9678448926</v>
      </c>
      <c r="K12" s="18" t="s">
        <v>916</v>
      </c>
      <c r="L12" s="18" t="s">
        <v>917</v>
      </c>
      <c r="M12" s="18">
        <v>9678233867</v>
      </c>
      <c r="N12" s="121" t="s">
        <v>1545</v>
      </c>
      <c r="O12" s="121">
        <v>9957493734</v>
      </c>
      <c r="P12" s="111">
        <v>43648</v>
      </c>
      <c r="Q12" s="48" t="s">
        <v>164</v>
      </c>
      <c r="R12" s="48"/>
      <c r="S12" s="18"/>
      <c r="T12" s="18"/>
    </row>
    <row r="13" spans="1:20">
      <c r="A13" s="4">
        <v>9</v>
      </c>
      <c r="B13" s="17" t="s">
        <v>62</v>
      </c>
      <c r="C13" s="102" t="s">
        <v>516</v>
      </c>
      <c r="D13" s="78" t="s">
        <v>25</v>
      </c>
      <c r="E13" s="105" t="s">
        <v>473</v>
      </c>
      <c r="F13" s="48"/>
      <c r="G13" s="53">
        <v>39</v>
      </c>
      <c r="H13" s="19">
        <v>32</v>
      </c>
      <c r="I13" s="60">
        <f t="shared" si="0"/>
        <v>71</v>
      </c>
      <c r="J13" s="110">
        <v>8011196514</v>
      </c>
      <c r="K13" s="18" t="s">
        <v>916</v>
      </c>
      <c r="L13" s="18" t="s">
        <v>917</v>
      </c>
      <c r="M13" s="18">
        <v>9678233867</v>
      </c>
      <c r="N13" s="121" t="s">
        <v>1545</v>
      </c>
      <c r="O13" s="121">
        <v>9957493734</v>
      </c>
      <c r="P13" s="111">
        <v>43649</v>
      </c>
      <c r="Q13" s="48" t="s">
        <v>158</v>
      </c>
      <c r="R13" s="48"/>
      <c r="S13" s="18"/>
      <c r="T13" s="18"/>
    </row>
    <row r="14" spans="1:20">
      <c r="A14" s="4">
        <v>10</v>
      </c>
      <c r="B14" s="17" t="s">
        <v>62</v>
      </c>
      <c r="C14" s="102" t="s">
        <v>517</v>
      </c>
      <c r="D14" s="78" t="s">
        <v>25</v>
      </c>
      <c r="E14" s="105" t="s">
        <v>474</v>
      </c>
      <c r="F14" s="48"/>
      <c r="G14" s="53">
        <v>39</v>
      </c>
      <c r="H14" s="19">
        <v>30</v>
      </c>
      <c r="I14" s="60">
        <f t="shared" si="0"/>
        <v>69</v>
      </c>
      <c r="J14" s="110">
        <v>9954165807</v>
      </c>
      <c r="K14" s="18" t="s">
        <v>916</v>
      </c>
      <c r="L14" s="18" t="s">
        <v>917</v>
      </c>
      <c r="M14" s="18">
        <v>9678233867</v>
      </c>
      <c r="N14" s="121" t="s">
        <v>1546</v>
      </c>
      <c r="O14" s="121">
        <v>9954465371</v>
      </c>
      <c r="P14" s="111">
        <v>43649</v>
      </c>
      <c r="Q14" s="48" t="s">
        <v>158</v>
      </c>
      <c r="R14" s="48"/>
      <c r="S14" s="18"/>
      <c r="T14" s="18"/>
    </row>
    <row r="15" spans="1:20">
      <c r="A15" s="4">
        <v>11</v>
      </c>
      <c r="B15" s="17" t="s">
        <v>62</v>
      </c>
      <c r="C15" s="102" t="s">
        <v>518</v>
      </c>
      <c r="D15" s="78" t="s">
        <v>25</v>
      </c>
      <c r="E15" s="105" t="s">
        <v>475</v>
      </c>
      <c r="F15" s="48"/>
      <c r="G15" s="53">
        <v>16</v>
      </c>
      <c r="H15" s="19">
        <v>16</v>
      </c>
      <c r="I15" s="60">
        <f t="shared" si="0"/>
        <v>32</v>
      </c>
      <c r="J15" s="110">
        <v>8011256242</v>
      </c>
      <c r="K15" s="18" t="s">
        <v>916</v>
      </c>
      <c r="L15" s="18" t="s">
        <v>917</v>
      </c>
      <c r="M15" s="18">
        <v>9678233867</v>
      </c>
      <c r="N15" s="121" t="s">
        <v>1547</v>
      </c>
      <c r="O15" s="121">
        <v>8011437219</v>
      </c>
      <c r="P15" s="111">
        <v>43650</v>
      </c>
      <c r="Q15" s="48" t="s">
        <v>159</v>
      </c>
      <c r="R15" s="48"/>
      <c r="S15" s="18"/>
      <c r="T15" s="18"/>
    </row>
    <row r="16" spans="1:20">
      <c r="A16" s="4">
        <v>12</v>
      </c>
      <c r="B16" s="17" t="s">
        <v>62</v>
      </c>
      <c r="C16" s="102" t="s">
        <v>519</v>
      </c>
      <c r="D16" s="78" t="s">
        <v>25</v>
      </c>
      <c r="E16" s="105" t="s">
        <v>476</v>
      </c>
      <c r="F16" s="48"/>
      <c r="G16" s="53">
        <v>28</v>
      </c>
      <c r="H16" s="19">
        <v>30</v>
      </c>
      <c r="I16" s="60">
        <f t="shared" si="0"/>
        <v>58</v>
      </c>
      <c r="J16" s="110">
        <v>9954541176</v>
      </c>
      <c r="K16" s="18" t="s">
        <v>916</v>
      </c>
      <c r="L16" s="18" t="s">
        <v>917</v>
      </c>
      <c r="M16" s="18">
        <v>9678233867</v>
      </c>
      <c r="N16" s="121" t="s">
        <v>1547</v>
      </c>
      <c r="O16" s="121">
        <v>8011437219</v>
      </c>
      <c r="P16" s="111">
        <v>43650</v>
      </c>
      <c r="Q16" s="48" t="s">
        <v>159</v>
      </c>
      <c r="R16" s="48"/>
      <c r="S16" s="18"/>
      <c r="T16" s="18"/>
    </row>
    <row r="17" spans="1:20">
      <c r="A17" s="4">
        <v>13</v>
      </c>
      <c r="B17" s="17" t="s">
        <v>62</v>
      </c>
      <c r="C17" s="102" t="s">
        <v>520</v>
      </c>
      <c r="D17" s="78" t="s">
        <v>25</v>
      </c>
      <c r="E17" s="105" t="s">
        <v>477</v>
      </c>
      <c r="F17" s="48"/>
      <c r="G17" s="53">
        <v>19</v>
      </c>
      <c r="H17" s="19">
        <v>31</v>
      </c>
      <c r="I17" s="60">
        <f t="shared" si="0"/>
        <v>50</v>
      </c>
      <c r="J17" s="110">
        <v>9954657351</v>
      </c>
      <c r="K17" s="18" t="s">
        <v>916</v>
      </c>
      <c r="L17" s="18" t="s">
        <v>917</v>
      </c>
      <c r="M17" s="18">
        <v>9678233867</v>
      </c>
      <c r="N17" s="121" t="s">
        <v>1547</v>
      </c>
      <c r="O17" s="121">
        <v>8011437219</v>
      </c>
      <c r="P17" s="111">
        <v>43650</v>
      </c>
      <c r="Q17" s="48" t="s">
        <v>159</v>
      </c>
      <c r="R17" s="48"/>
      <c r="S17" s="18"/>
      <c r="T17" s="18"/>
    </row>
    <row r="18" spans="1:20">
      <c r="A18" s="4">
        <v>14</v>
      </c>
      <c r="B18" s="17" t="s">
        <v>62</v>
      </c>
      <c r="C18" s="102" t="s">
        <v>521</v>
      </c>
      <c r="D18" s="78" t="s">
        <v>25</v>
      </c>
      <c r="E18" s="105" t="s">
        <v>478</v>
      </c>
      <c r="F18" s="58"/>
      <c r="G18" s="53">
        <v>16</v>
      </c>
      <c r="H18" s="17">
        <v>16</v>
      </c>
      <c r="I18" s="60">
        <f t="shared" si="0"/>
        <v>32</v>
      </c>
      <c r="J18" s="110">
        <v>9678505284</v>
      </c>
      <c r="K18" s="18" t="s">
        <v>916</v>
      </c>
      <c r="L18" s="18" t="s">
        <v>917</v>
      </c>
      <c r="M18" s="18">
        <v>9678233867</v>
      </c>
      <c r="N18" s="121" t="s">
        <v>1545</v>
      </c>
      <c r="O18" s="121">
        <v>9957493734</v>
      </c>
      <c r="P18" s="111">
        <v>43651</v>
      </c>
      <c r="Q18" s="48" t="s">
        <v>160</v>
      </c>
      <c r="R18" s="48"/>
      <c r="S18" s="18"/>
      <c r="T18" s="18"/>
    </row>
    <row r="19" spans="1:20">
      <c r="A19" s="4">
        <v>15</v>
      </c>
      <c r="B19" s="17" t="s">
        <v>62</v>
      </c>
      <c r="C19" s="102" t="s">
        <v>522</v>
      </c>
      <c r="D19" s="78" t="s">
        <v>25</v>
      </c>
      <c r="E19" s="105" t="s">
        <v>479</v>
      </c>
      <c r="F19" s="48"/>
      <c r="G19" s="53">
        <v>10</v>
      </c>
      <c r="H19" s="19">
        <v>13</v>
      </c>
      <c r="I19" s="60">
        <f t="shared" si="0"/>
        <v>23</v>
      </c>
      <c r="J19" s="110">
        <v>7576804559</v>
      </c>
      <c r="K19" s="18" t="s">
        <v>916</v>
      </c>
      <c r="L19" s="18" t="s">
        <v>917</v>
      </c>
      <c r="M19" s="18">
        <v>9678233867</v>
      </c>
      <c r="N19" s="121" t="s">
        <v>1545</v>
      </c>
      <c r="O19" s="121">
        <v>9957493734</v>
      </c>
      <c r="P19" s="111">
        <v>43651</v>
      </c>
      <c r="Q19" s="48" t="s">
        <v>160</v>
      </c>
      <c r="R19" s="48"/>
      <c r="S19" s="18"/>
      <c r="T19" s="18"/>
    </row>
    <row r="20" spans="1:20">
      <c r="A20" s="4">
        <v>16</v>
      </c>
      <c r="B20" s="17" t="s">
        <v>62</v>
      </c>
      <c r="C20" s="102" t="s">
        <v>523</v>
      </c>
      <c r="D20" s="78" t="s">
        <v>25</v>
      </c>
      <c r="E20" s="105" t="s">
        <v>480</v>
      </c>
      <c r="F20" s="48"/>
      <c r="G20" s="53">
        <v>26</v>
      </c>
      <c r="H20" s="19">
        <v>27</v>
      </c>
      <c r="I20" s="60">
        <f t="shared" si="0"/>
        <v>53</v>
      </c>
      <c r="J20" s="110">
        <v>9954893267</v>
      </c>
      <c r="K20" s="18" t="s">
        <v>916</v>
      </c>
      <c r="L20" s="18" t="s">
        <v>917</v>
      </c>
      <c r="M20" s="18">
        <v>9678233867</v>
      </c>
      <c r="N20" s="121" t="s">
        <v>1545</v>
      </c>
      <c r="O20" s="121">
        <v>9957493734</v>
      </c>
      <c r="P20" s="111">
        <v>43651</v>
      </c>
      <c r="Q20" s="48" t="s">
        <v>160</v>
      </c>
      <c r="R20" s="48"/>
      <c r="S20" s="18"/>
      <c r="T20" s="18"/>
    </row>
    <row r="21" spans="1:20" ht="33">
      <c r="A21" s="4">
        <v>17</v>
      </c>
      <c r="B21" s="17" t="s">
        <v>62</v>
      </c>
      <c r="C21" s="101" t="s">
        <v>524</v>
      </c>
      <c r="D21" s="78" t="s">
        <v>25</v>
      </c>
      <c r="E21" s="107">
        <v>18287051001</v>
      </c>
      <c r="F21" s="48"/>
      <c r="G21" s="53">
        <f>10+3</f>
        <v>13</v>
      </c>
      <c r="H21" s="19">
        <f>11+4</f>
        <v>15</v>
      </c>
      <c r="I21" s="60">
        <f t="shared" si="0"/>
        <v>28</v>
      </c>
      <c r="J21" s="108" t="s">
        <v>570</v>
      </c>
      <c r="K21" s="48" t="s">
        <v>1439</v>
      </c>
      <c r="L21" s="48" t="s">
        <v>924</v>
      </c>
      <c r="M21" s="48">
        <v>7399803661</v>
      </c>
      <c r="N21" s="121" t="s">
        <v>1545</v>
      </c>
      <c r="O21" s="121">
        <v>9957493734</v>
      </c>
      <c r="P21" s="111">
        <v>43652</v>
      </c>
      <c r="Q21" s="48" t="s">
        <v>161</v>
      </c>
      <c r="R21" s="48"/>
      <c r="S21" s="18"/>
      <c r="T21" s="18"/>
    </row>
    <row r="22" spans="1:20">
      <c r="A22" s="4">
        <v>18</v>
      </c>
      <c r="B22" s="17" t="s">
        <v>62</v>
      </c>
      <c r="C22" s="101" t="s">
        <v>1441</v>
      </c>
      <c r="D22" s="78" t="s">
        <v>25</v>
      </c>
      <c r="E22" s="107">
        <v>18287051006</v>
      </c>
      <c r="F22" s="48"/>
      <c r="G22" s="53">
        <f>2+4</f>
        <v>6</v>
      </c>
      <c r="H22" s="19">
        <f>8+4</f>
        <v>12</v>
      </c>
      <c r="I22" s="60">
        <f t="shared" si="0"/>
        <v>18</v>
      </c>
      <c r="J22" s="108">
        <v>9859625292</v>
      </c>
      <c r="K22" s="48" t="s">
        <v>1439</v>
      </c>
      <c r="L22" s="48" t="s">
        <v>924</v>
      </c>
      <c r="M22" s="48">
        <v>7399803661</v>
      </c>
      <c r="N22" s="51" t="s">
        <v>1548</v>
      </c>
      <c r="O22" s="51">
        <v>9706641384</v>
      </c>
      <c r="P22" s="111">
        <v>43652</v>
      </c>
      <c r="Q22" s="48" t="s">
        <v>161</v>
      </c>
      <c r="R22" s="48"/>
      <c r="S22" s="18"/>
      <c r="T22" s="18"/>
    </row>
    <row r="23" spans="1:20">
      <c r="A23" s="4">
        <v>19</v>
      </c>
      <c r="B23" s="17" t="s">
        <v>62</v>
      </c>
      <c r="C23" s="101" t="s">
        <v>1442</v>
      </c>
      <c r="D23" s="78" t="s">
        <v>25</v>
      </c>
      <c r="E23" s="107">
        <v>18287051007</v>
      </c>
      <c r="F23" s="48"/>
      <c r="G23" s="53">
        <f>5+6</f>
        <v>11</v>
      </c>
      <c r="H23" s="19">
        <f>1+2</f>
        <v>3</v>
      </c>
      <c r="I23" s="60">
        <f t="shared" si="0"/>
        <v>14</v>
      </c>
      <c r="J23" s="108">
        <v>6001540984</v>
      </c>
      <c r="K23" s="48" t="s">
        <v>1439</v>
      </c>
      <c r="L23" s="48" t="s">
        <v>924</v>
      </c>
      <c r="M23" s="48">
        <v>7399803661</v>
      </c>
      <c r="N23" s="51" t="s">
        <v>1548</v>
      </c>
      <c r="O23" s="51">
        <v>9706641384</v>
      </c>
      <c r="P23" s="111">
        <v>43652</v>
      </c>
      <c r="Q23" s="48" t="s">
        <v>161</v>
      </c>
      <c r="R23" s="48"/>
      <c r="S23" s="18"/>
      <c r="T23" s="18"/>
    </row>
    <row r="24" spans="1:20">
      <c r="A24" s="4">
        <v>20</v>
      </c>
      <c r="B24" s="17" t="s">
        <v>62</v>
      </c>
      <c r="C24" s="101"/>
      <c r="D24" s="78"/>
      <c r="E24" s="107"/>
      <c r="F24" s="48"/>
      <c r="G24" s="53"/>
      <c r="H24" s="19"/>
      <c r="I24" s="60">
        <f t="shared" si="0"/>
        <v>0</v>
      </c>
      <c r="J24" s="108"/>
      <c r="K24" s="48" t="s">
        <v>1439</v>
      </c>
      <c r="L24" s="48"/>
      <c r="M24" s="48"/>
      <c r="N24" s="48"/>
      <c r="O24" s="48"/>
      <c r="P24" s="111">
        <v>43653</v>
      </c>
      <c r="Q24" s="48" t="s">
        <v>162</v>
      </c>
      <c r="R24" s="48"/>
      <c r="S24" s="18"/>
      <c r="T24" s="18"/>
    </row>
    <row r="25" spans="1:20">
      <c r="A25" s="4">
        <v>21</v>
      </c>
      <c r="B25" s="17" t="s">
        <v>62</v>
      </c>
      <c r="C25" s="101" t="s">
        <v>525</v>
      </c>
      <c r="D25" s="78" t="s">
        <v>25</v>
      </c>
      <c r="E25" s="107">
        <v>18287051008</v>
      </c>
      <c r="F25" s="58"/>
      <c r="G25" s="53">
        <f>9+8</f>
        <v>17</v>
      </c>
      <c r="H25" s="17">
        <f>10+10</f>
        <v>20</v>
      </c>
      <c r="I25" s="60">
        <f t="shared" si="0"/>
        <v>37</v>
      </c>
      <c r="J25" s="108">
        <v>9864626304</v>
      </c>
      <c r="K25" s="48" t="s">
        <v>1439</v>
      </c>
      <c r="L25" s="48" t="s">
        <v>924</v>
      </c>
      <c r="M25" s="48">
        <v>7399803661</v>
      </c>
      <c r="N25" s="51" t="s">
        <v>1549</v>
      </c>
      <c r="O25" s="51">
        <v>8876675969</v>
      </c>
      <c r="P25" s="111">
        <v>43654</v>
      </c>
      <c r="Q25" s="48" t="s">
        <v>163</v>
      </c>
      <c r="R25" s="48"/>
      <c r="S25" s="18"/>
      <c r="T25" s="18"/>
    </row>
    <row r="26" spans="1:20">
      <c r="A26" s="4">
        <v>22</v>
      </c>
      <c r="B26" s="17" t="s">
        <v>62</v>
      </c>
      <c r="C26" s="101" t="s">
        <v>526</v>
      </c>
      <c r="D26" s="78" t="s">
        <v>25</v>
      </c>
      <c r="E26" s="107">
        <v>18287051009</v>
      </c>
      <c r="F26" s="48"/>
      <c r="G26" s="53">
        <f>5+3</f>
        <v>8</v>
      </c>
      <c r="H26" s="19">
        <f>6+3</f>
        <v>9</v>
      </c>
      <c r="I26" s="60">
        <f t="shared" si="0"/>
        <v>17</v>
      </c>
      <c r="J26" s="108" t="s">
        <v>571</v>
      </c>
      <c r="K26" s="48" t="s">
        <v>1439</v>
      </c>
      <c r="L26" s="48" t="s">
        <v>924</v>
      </c>
      <c r="M26" s="48">
        <v>7399803661</v>
      </c>
      <c r="N26" s="51" t="s">
        <v>1549</v>
      </c>
      <c r="O26" s="51">
        <v>8876675969</v>
      </c>
      <c r="P26" s="111">
        <v>43654</v>
      </c>
      <c r="Q26" s="48" t="s">
        <v>163</v>
      </c>
      <c r="R26" s="48"/>
      <c r="S26" s="18"/>
      <c r="T26" s="18"/>
    </row>
    <row r="27" spans="1:20">
      <c r="A27" s="4">
        <v>23</v>
      </c>
      <c r="B27" s="17" t="s">
        <v>62</v>
      </c>
      <c r="C27" s="101" t="s">
        <v>527</v>
      </c>
      <c r="D27" s="78" t="s">
        <v>25</v>
      </c>
      <c r="E27" s="107">
        <v>18287051010</v>
      </c>
      <c r="F27" s="48"/>
      <c r="G27" s="53">
        <f>6+4</f>
        <v>10</v>
      </c>
      <c r="H27" s="19">
        <f>5+4</f>
        <v>9</v>
      </c>
      <c r="I27" s="60">
        <f t="shared" si="0"/>
        <v>19</v>
      </c>
      <c r="J27" s="108">
        <v>7896585761</v>
      </c>
      <c r="K27" s="48" t="s">
        <v>1439</v>
      </c>
      <c r="L27" s="48" t="s">
        <v>924</v>
      </c>
      <c r="M27" s="48">
        <v>7399803661</v>
      </c>
      <c r="N27" s="51" t="s">
        <v>1550</v>
      </c>
      <c r="O27" s="51">
        <v>7636083536</v>
      </c>
      <c r="P27" s="111">
        <v>43654</v>
      </c>
      <c r="Q27" s="48" t="s">
        <v>163</v>
      </c>
      <c r="R27" s="48"/>
      <c r="S27" s="18"/>
      <c r="T27" s="18"/>
    </row>
    <row r="28" spans="1:20">
      <c r="A28" s="4">
        <v>24</v>
      </c>
      <c r="B28" s="17" t="s">
        <v>62</v>
      </c>
      <c r="C28" s="101" t="s">
        <v>528</v>
      </c>
      <c r="D28" s="78" t="s">
        <v>25</v>
      </c>
      <c r="E28" s="107">
        <v>18287051011</v>
      </c>
      <c r="F28" s="48"/>
      <c r="G28" s="53">
        <f>6+5</f>
        <v>11</v>
      </c>
      <c r="H28" s="19">
        <f>6+3</f>
        <v>9</v>
      </c>
      <c r="I28" s="60">
        <f t="shared" si="0"/>
        <v>20</v>
      </c>
      <c r="J28" s="108">
        <v>6001313183</v>
      </c>
      <c r="K28" s="48" t="s">
        <v>1439</v>
      </c>
      <c r="L28" s="48" t="s">
        <v>924</v>
      </c>
      <c r="M28" s="48">
        <v>7399803661</v>
      </c>
      <c r="N28" s="51" t="s">
        <v>1551</v>
      </c>
      <c r="O28" s="51">
        <v>9085568571</v>
      </c>
      <c r="P28" s="111">
        <v>43655</v>
      </c>
      <c r="Q28" s="48" t="s">
        <v>164</v>
      </c>
      <c r="R28" s="48"/>
      <c r="S28" s="18"/>
      <c r="T28" s="18"/>
    </row>
    <row r="29" spans="1:20">
      <c r="A29" s="4">
        <v>25</v>
      </c>
      <c r="B29" s="17" t="s">
        <v>62</v>
      </c>
      <c r="C29" s="101" t="s">
        <v>529</v>
      </c>
      <c r="D29" s="78" t="s">
        <v>25</v>
      </c>
      <c r="E29" s="107">
        <v>18287051012</v>
      </c>
      <c r="F29" s="48"/>
      <c r="G29" s="53">
        <f>7+3</f>
        <v>10</v>
      </c>
      <c r="H29" s="19">
        <f>1+3</f>
        <v>4</v>
      </c>
      <c r="I29" s="60">
        <f t="shared" si="0"/>
        <v>14</v>
      </c>
      <c r="J29" s="108">
        <v>6901789650</v>
      </c>
      <c r="K29" s="48" t="s">
        <v>925</v>
      </c>
      <c r="L29" s="48" t="s">
        <v>926</v>
      </c>
      <c r="M29" s="48">
        <v>918472231</v>
      </c>
      <c r="N29" s="51" t="s">
        <v>1551</v>
      </c>
      <c r="O29" s="51">
        <v>9085568571</v>
      </c>
      <c r="P29" s="111">
        <v>43655</v>
      </c>
      <c r="Q29" s="48" t="s">
        <v>164</v>
      </c>
      <c r="R29" s="48"/>
      <c r="S29" s="18"/>
      <c r="T29" s="18"/>
    </row>
    <row r="30" spans="1:20">
      <c r="A30" s="4">
        <v>26</v>
      </c>
      <c r="B30" s="17" t="s">
        <v>62</v>
      </c>
      <c r="C30" s="101" t="s">
        <v>530</v>
      </c>
      <c r="D30" s="78" t="s">
        <v>25</v>
      </c>
      <c r="E30" s="107">
        <v>18287051013</v>
      </c>
      <c r="F30" s="48"/>
      <c r="G30" s="53">
        <f>9+7</f>
        <v>16</v>
      </c>
      <c r="H30" s="19">
        <f>9+8</f>
        <v>17</v>
      </c>
      <c r="I30" s="60">
        <f t="shared" si="0"/>
        <v>33</v>
      </c>
      <c r="J30" s="108">
        <v>8811089382</v>
      </c>
      <c r="K30" s="48" t="s">
        <v>1439</v>
      </c>
      <c r="L30" s="48" t="s">
        <v>924</v>
      </c>
      <c r="M30" s="48">
        <v>7399803661</v>
      </c>
      <c r="N30" s="51" t="s">
        <v>1550</v>
      </c>
      <c r="O30" s="51">
        <v>7636083536</v>
      </c>
      <c r="P30" s="111">
        <v>43655</v>
      </c>
      <c r="Q30" s="48" t="s">
        <v>164</v>
      </c>
      <c r="R30" s="48"/>
      <c r="S30" s="18"/>
      <c r="T30" s="18"/>
    </row>
    <row r="31" spans="1:20">
      <c r="A31" s="4">
        <v>27</v>
      </c>
      <c r="B31" s="17" t="s">
        <v>62</v>
      </c>
      <c r="C31" s="101" t="s">
        <v>1443</v>
      </c>
      <c r="D31" s="78" t="s">
        <v>25</v>
      </c>
      <c r="E31" s="107">
        <v>18287051015</v>
      </c>
      <c r="F31" s="48"/>
      <c r="G31" s="53">
        <f>10+6</f>
        <v>16</v>
      </c>
      <c r="H31" s="19">
        <f>10+6</f>
        <v>16</v>
      </c>
      <c r="I31" s="60">
        <f t="shared" si="0"/>
        <v>32</v>
      </c>
      <c r="J31" s="108">
        <v>8473865048</v>
      </c>
      <c r="K31" s="48" t="s">
        <v>925</v>
      </c>
      <c r="L31" s="48" t="s">
        <v>926</v>
      </c>
      <c r="M31" s="48">
        <v>8486875982</v>
      </c>
      <c r="N31" s="51" t="s">
        <v>1552</v>
      </c>
      <c r="O31" s="51">
        <v>9577588268</v>
      </c>
      <c r="P31" s="111">
        <v>43656</v>
      </c>
      <c r="Q31" s="48" t="s">
        <v>158</v>
      </c>
      <c r="R31" s="48"/>
      <c r="S31" s="18"/>
      <c r="T31" s="18"/>
    </row>
    <row r="32" spans="1:20">
      <c r="A32" s="4">
        <v>28</v>
      </c>
      <c r="B32" s="17" t="s">
        <v>62</v>
      </c>
      <c r="C32" s="101" t="s">
        <v>531</v>
      </c>
      <c r="D32" s="78" t="s">
        <v>25</v>
      </c>
      <c r="E32" s="107">
        <v>18287051016</v>
      </c>
      <c r="F32" s="58"/>
      <c r="G32" s="53">
        <f>8+5</f>
        <v>13</v>
      </c>
      <c r="H32" s="17">
        <f>7+5</f>
        <v>12</v>
      </c>
      <c r="I32" s="60">
        <f t="shared" si="0"/>
        <v>25</v>
      </c>
      <c r="J32" s="108">
        <v>8474833192</v>
      </c>
      <c r="K32" s="48" t="s">
        <v>925</v>
      </c>
      <c r="L32" s="48" t="s">
        <v>926</v>
      </c>
      <c r="M32" s="48">
        <v>8486875982</v>
      </c>
      <c r="N32" s="51" t="s">
        <v>1552</v>
      </c>
      <c r="O32" s="51">
        <v>9577588268</v>
      </c>
      <c r="P32" s="111">
        <v>43656</v>
      </c>
      <c r="Q32" s="48" t="s">
        <v>158</v>
      </c>
      <c r="R32" s="48"/>
      <c r="S32" s="18"/>
      <c r="T32" s="18"/>
    </row>
    <row r="33" spans="1:20">
      <c r="A33" s="4">
        <v>29</v>
      </c>
      <c r="B33" s="17" t="s">
        <v>62</v>
      </c>
      <c r="C33" s="101" t="s">
        <v>532</v>
      </c>
      <c r="D33" s="78" t="s">
        <v>25</v>
      </c>
      <c r="E33" s="107">
        <v>18287051014</v>
      </c>
      <c r="F33" s="48"/>
      <c r="G33" s="53">
        <f>22+6</f>
        <v>28</v>
      </c>
      <c r="H33" s="19">
        <f>10+5</f>
        <v>15</v>
      </c>
      <c r="I33" s="60">
        <f t="shared" si="0"/>
        <v>43</v>
      </c>
      <c r="J33" s="108">
        <v>6901912290</v>
      </c>
      <c r="K33" s="48" t="s">
        <v>925</v>
      </c>
      <c r="L33" s="48" t="s">
        <v>926</v>
      </c>
      <c r="M33" s="48">
        <v>8486875982</v>
      </c>
      <c r="N33" s="51" t="s">
        <v>1552</v>
      </c>
      <c r="O33" s="51">
        <v>9577588268</v>
      </c>
      <c r="P33" s="111">
        <v>43657</v>
      </c>
      <c r="Q33" s="48" t="s">
        <v>159</v>
      </c>
      <c r="R33" s="48"/>
      <c r="S33" s="18"/>
      <c r="T33" s="18"/>
    </row>
    <row r="34" spans="1:20">
      <c r="A34" s="4">
        <v>30</v>
      </c>
      <c r="B34" s="17" t="s">
        <v>62</v>
      </c>
      <c r="C34" s="101" t="s">
        <v>533</v>
      </c>
      <c r="D34" s="78" t="s">
        <v>25</v>
      </c>
      <c r="E34" s="107">
        <v>18287051018</v>
      </c>
      <c r="F34" s="48"/>
      <c r="G34" s="53">
        <f>15+5</f>
        <v>20</v>
      </c>
      <c r="H34" s="19">
        <f>17+5</f>
        <v>22</v>
      </c>
      <c r="I34" s="60">
        <f t="shared" si="0"/>
        <v>42</v>
      </c>
      <c r="J34" s="108">
        <v>6900173066</v>
      </c>
      <c r="K34" s="48" t="s">
        <v>925</v>
      </c>
      <c r="L34" s="48" t="s">
        <v>926</v>
      </c>
      <c r="M34" s="48">
        <v>8486875982</v>
      </c>
      <c r="N34" s="51" t="s">
        <v>1552</v>
      </c>
      <c r="O34" s="51">
        <v>9577588268</v>
      </c>
      <c r="P34" s="111">
        <v>43657</v>
      </c>
      <c r="Q34" s="48" t="s">
        <v>159</v>
      </c>
      <c r="R34" s="48"/>
      <c r="S34" s="18"/>
      <c r="T34" s="18"/>
    </row>
    <row r="35" spans="1:20">
      <c r="A35" s="4">
        <v>31</v>
      </c>
      <c r="B35" s="17" t="s">
        <v>62</v>
      </c>
      <c r="C35" s="101" t="s">
        <v>534</v>
      </c>
      <c r="D35" s="78" t="s">
        <v>25</v>
      </c>
      <c r="E35" s="107">
        <v>18287051019</v>
      </c>
      <c r="F35" s="48"/>
      <c r="G35" s="53">
        <f>4+5</f>
        <v>9</v>
      </c>
      <c r="H35" s="19">
        <f>6+3</f>
        <v>9</v>
      </c>
      <c r="I35" s="60">
        <f t="shared" si="0"/>
        <v>18</v>
      </c>
      <c r="J35" s="108">
        <v>9365452734</v>
      </c>
      <c r="K35" s="48" t="s">
        <v>925</v>
      </c>
      <c r="L35" s="48" t="s">
        <v>926</v>
      </c>
      <c r="M35" s="48">
        <v>8486875982</v>
      </c>
      <c r="N35" s="51" t="s">
        <v>1553</v>
      </c>
      <c r="O35" s="51">
        <v>9854449217</v>
      </c>
      <c r="P35" s="111">
        <v>43658</v>
      </c>
      <c r="Q35" s="48" t="s">
        <v>160</v>
      </c>
      <c r="R35" s="48"/>
      <c r="S35" s="18"/>
      <c r="T35" s="18"/>
    </row>
    <row r="36" spans="1:20">
      <c r="A36" s="4">
        <v>32</v>
      </c>
      <c r="B36" s="17" t="s">
        <v>62</v>
      </c>
      <c r="C36" s="101" t="s">
        <v>535</v>
      </c>
      <c r="D36" s="78" t="s">
        <v>25</v>
      </c>
      <c r="E36" s="107">
        <v>18287051020</v>
      </c>
      <c r="F36" s="48"/>
      <c r="G36" s="53">
        <f>2+4</f>
        <v>6</v>
      </c>
      <c r="H36" s="19">
        <f>9+4</f>
        <v>13</v>
      </c>
      <c r="I36" s="60">
        <f t="shared" si="0"/>
        <v>19</v>
      </c>
      <c r="J36" s="108">
        <v>9365262887</v>
      </c>
      <c r="K36" s="48" t="s">
        <v>925</v>
      </c>
      <c r="L36" s="48" t="s">
        <v>926</v>
      </c>
      <c r="M36" s="48">
        <v>8486875982</v>
      </c>
      <c r="N36" s="51" t="s">
        <v>1553</v>
      </c>
      <c r="O36" s="51">
        <v>9854449217</v>
      </c>
      <c r="P36" s="111">
        <v>43658</v>
      </c>
      <c r="Q36" s="48" t="s">
        <v>160</v>
      </c>
      <c r="R36" s="48"/>
      <c r="S36" s="18"/>
      <c r="T36" s="18"/>
    </row>
    <row r="37" spans="1:20">
      <c r="A37" s="4">
        <v>33</v>
      </c>
      <c r="B37" s="17" t="s">
        <v>62</v>
      </c>
      <c r="C37" s="101" t="s">
        <v>536</v>
      </c>
      <c r="D37" s="78" t="s">
        <v>25</v>
      </c>
      <c r="E37" s="107">
        <v>18287051021</v>
      </c>
      <c r="F37" s="48"/>
      <c r="G37" s="53">
        <f>8+5</f>
        <v>13</v>
      </c>
      <c r="H37" s="19">
        <f>6+10</f>
        <v>16</v>
      </c>
      <c r="I37" s="60">
        <f t="shared" si="0"/>
        <v>29</v>
      </c>
      <c r="J37" s="108">
        <v>9859574021</v>
      </c>
      <c r="K37" s="48" t="s">
        <v>925</v>
      </c>
      <c r="L37" s="48" t="s">
        <v>926</v>
      </c>
      <c r="M37" s="48">
        <v>8486875982</v>
      </c>
      <c r="N37" s="51" t="s">
        <v>1553</v>
      </c>
      <c r="O37" s="51">
        <v>9854449217</v>
      </c>
      <c r="P37" s="111">
        <v>43658</v>
      </c>
      <c r="Q37" s="48" t="s">
        <v>160</v>
      </c>
      <c r="R37" s="48"/>
      <c r="S37" s="18"/>
      <c r="T37" s="18"/>
    </row>
    <row r="38" spans="1:20">
      <c r="A38" s="4">
        <v>34</v>
      </c>
      <c r="B38" s="17" t="s">
        <v>62</v>
      </c>
      <c r="C38" s="101" t="s">
        <v>537</v>
      </c>
      <c r="D38" s="78" t="s">
        <v>25</v>
      </c>
      <c r="E38" s="107">
        <v>18287051022</v>
      </c>
      <c r="F38" s="48"/>
      <c r="G38" s="53">
        <f>6+6</f>
        <v>12</v>
      </c>
      <c r="H38" s="19">
        <f>3+6</f>
        <v>9</v>
      </c>
      <c r="I38" s="60">
        <f t="shared" si="0"/>
        <v>21</v>
      </c>
      <c r="J38" s="108">
        <v>8761898568</v>
      </c>
      <c r="K38" s="48" t="s">
        <v>925</v>
      </c>
      <c r="L38" s="48" t="s">
        <v>926</v>
      </c>
      <c r="M38" s="48">
        <v>8486875982</v>
      </c>
      <c r="N38" s="51" t="s">
        <v>1553</v>
      </c>
      <c r="O38" s="51">
        <v>9854449217</v>
      </c>
      <c r="P38" s="111">
        <v>43658</v>
      </c>
      <c r="Q38" s="48" t="s">
        <v>160</v>
      </c>
      <c r="R38" s="48"/>
      <c r="S38" s="18"/>
      <c r="T38" s="18"/>
    </row>
    <row r="39" spans="1:20">
      <c r="A39" s="4">
        <v>35</v>
      </c>
      <c r="B39" s="17" t="s">
        <v>62</v>
      </c>
      <c r="C39" s="101" t="s">
        <v>1444</v>
      </c>
      <c r="D39" s="78" t="s">
        <v>25</v>
      </c>
      <c r="E39" s="107" t="s">
        <v>1445</v>
      </c>
      <c r="F39" s="48"/>
      <c r="G39" s="53">
        <f>11+7</f>
        <v>18</v>
      </c>
      <c r="H39" s="19">
        <f>9+4</f>
        <v>13</v>
      </c>
      <c r="I39" s="60">
        <f t="shared" si="0"/>
        <v>31</v>
      </c>
      <c r="J39" s="108">
        <v>9577711985</v>
      </c>
      <c r="K39" s="48" t="s">
        <v>925</v>
      </c>
      <c r="L39" s="48" t="s">
        <v>926</v>
      </c>
      <c r="M39" s="48">
        <v>8486875982</v>
      </c>
      <c r="N39" s="51" t="s">
        <v>1552</v>
      </c>
      <c r="O39" s="51">
        <v>9577588268</v>
      </c>
      <c r="P39" s="111">
        <v>43658</v>
      </c>
      <c r="Q39" s="48" t="s">
        <v>160</v>
      </c>
      <c r="R39" s="48"/>
      <c r="S39" s="18"/>
      <c r="T39" s="18"/>
    </row>
    <row r="40" spans="1:20">
      <c r="A40" s="4">
        <v>36</v>
      </c>
      <c r="B40" s="17" t="s">
        <v>62</v>
      </c>
      <c r="C40" s="101" t="s">
        <v>538</v>
      </c>
      <c r="D40" s="78"/>
      <c r="E40" s="107" t="s">
        <v>481</v>
      </c>
      <c r="F40" s="48"/>
      <c r="G40" s="53">
        <v>27</v>
      </c>
      <c r="H40" s="19">
        <v>32</v>
      </c>
      <c r="I40" s="60">
        <f t="shared" si="0"/>
        <v>59</v>
      </c>
      <c r="J40" s="108">
        <v>9707842303</v>
      </c>
      <c r="K40" s="48" t="s">
        <v>915</v>
      </c>
      <c r="L40" s="48" t="s">
        <v>927</v>
      </c>
      <c r="M40" s="48">
        <v>9864601727</v>
      </c>
      <c r="N40" s="121" t="s">
        <v>1605</v>
      </c>
      <c r="O40" s="121">
        <v>9678233836</v>
      </c>
      <c r="P40" s="111">
        <v>43659</v>
      </c>
      <c r="Q40" s="48" t="s">
        <v>161</v>
      </c>
      <c r="R40" s="48"/>
      <c r="S40" s="18"/>
      <c r="T40" s="18"/>
    </row>
    <row r="41" spans="1:20" ht="33">
      <c r="A41" s="4">
        <v>37</v>
      </c>
      <c r="B41" s="17" t="s">
        <v>62</v>
      </c>
      <c r="C41" s="101" t="s">
        <v>539</v>
      </c>
      <c r="D41" s="78"/>
      <c r="E41" s="107" t="s">
        <v>482</v>
      </c>
      <c r="F41" s="48"/>
      <c r="G41" s="53">
        <v>41</v>
      </c>
      <c r="H41" s="19">
        <v>35</v>
      </c>
      <c r="I41" s="60">
        <f t="shared" si="0"/>
        <v>76</v>
      </c>
      <c r="J41" s="108">
        <v>9613221799</v>
      </c>
      <c r="K41" s="48" t="s">
        <v>915</v>
      </c>
      <c r="L41" s="48" t="s">
        <v>927</v>
      </c>
      <c r="M41" s="48">
        <v>9864601727</v>
      </c>
      <c r="N41" s="121" t="s">
        <v>1605</v>
      </c>
      <c r="O41" s="121">
        <v>9678233836</v>
      </c>
      <c r="P41" s="111">
        <v>43659</v>
      </c>
      <c r="Q41" s="48" t="s">
        <v>161</v>
      </c>
      <c r="R41" s="48"/>
      <c r="S41" s="18"/>
      <c r="T41" s="18"/>
    </row>
    <row r="42" spans="1:20">
      <c r="A42" s="4">
        <v>38</v>
      </c>
      <c r="B42" s="17" t="s">
        <v>62</v>
      </c>
      <c r="C42" s="101"/>
      <c r="D42" s="78"/>
      <c r="E42" s="107"/>
      <c r="F42" s="58"/>
      <c r="G42" s="53"/>
      <c r="H42" s="17"/>
      <c r="I42" s="60">
        <f t="shared" si="0"/>
        <v>0</v>
      </c>
      <c r="J42" s="108"/>
      <c r="K42" s="58"/>
      <c r="L42" s="58"/>
      <c r="M42" s="58"/>
      <c r="N42" s="58"/>
      <c r="O42" s="58"/>
      <c r="P42" s="111">
        <v>43660</v>
      </c>
      <c r="Q42" s="48" t="s">
        <v>162</v>
      </c>
      <c r="R42" s="48"/>
      <c r="S42" s="18"/>
      <c r="T42" s="18"/>
    </row>
    <row r="43" spans="1:20">
      <c r="A43" s="4">
        <v>39</v>
      </c>
      <c r="B43" s="17" t="s">
        <v>62</v>
      </c>
      <c r="C43" s="101" t="s">
        <v>540</v>
      </c>
      <c r="D43" s="78" t="s">
        <v>25</v>
      </c>
      <c r="E43" s="107">
        <v>18287051023</v>
      </c>
      <c r="F43" s="48"/>
      <c r="G43" s="53">
        <f>3+5</f>
        <v>8</v>
      </c>
      <c r="H43" s="19">
        <f>5+4</f>
        <v>9</v>
      </c>
      <c r="I43" s="60">
        <f t="shared" si="0"/>
        <v>17</v>
      </c>
      <c r="J43" s="108">
        <v>7896642287</v>
      </c>
      <c r="K43" s="48" t="s">
        <v>925</v>
      </c>
      <c r="L43" s="48" t="s">
        <v>926</v>
      </c>
      <c r="M43" s="48">
        <v>8486875982</v>
      </c>
      <c r="N43" s="51" t="s">
        <v>1553</v>
      </c>
      <c r="O43" s="51">
        <v>9854449217</v>
      </c>
      <c r="P43" s="111">
        <v>43661</v>
      </c>
      <c r="Q43" s="48" t="s">
        <v>163</v>
      </c>
      <c r="R43" s="48"/>
      <c r="S43" s="18"/>
      <c r="T43" s="18"/>
    </row>
    <row r="44" spans="1:20">
      <c r="A44" s="4">
        <v>40</v>
      </c>
      <c r="B44" s="17" t="s">
        <v>62</v>
      </c>
      <c r="C44" s="101" t="s">
        <v>541</v>
      </c>
      <c r="D44" s="78" t="s">
        <v>25</v>
      </c>
      <c r="E44" s="107">
        <v>18287051024</v>
      </c>
      <c r="F44" s="48"/>
      <c r="G44" s="53">
        <f>4+5</f>
        <v>9</v>
      </c>
      <c r="H44" s="19">
        <f>6+4</f>
        <v>10</v>
      </c>
      <c r="I44" s="60">
        <f t="shared" si="0"/>
        <v>19</v>
      </c>
      <c r="J44" s="108">
        <v>8135967903</v>
      </c>
      <c r="K44" s="48" t="s">
        <v>1446</v>
      </c>
      <c r="L44" s="48" t="s">
        <v>964</v>
      </c>
      <c r="M44" s="48">
        <v>7896249852</v>
      </c>
      <c r="N44" s="51" t="s">
        <v>1554</v>
      </c>
      <c r="O44" s="51">
        <v>8811921152</v>
      </c>
      <c r="P44" s="111">
        <v>43661</v>
      </c>
      <c r="Q44" s="48" t="s">
        <v>163</v>
      </c>
      <c r="R44" s="48"/>
      <c r="S44" s="18"/>
      <c r="T44" s="18"/>
    </row>
    <row r="45" spans="1:20">
      <c r="A45" s="4">
        <v>41</v>
      </c>
      <c r="B45" s="17" t="s">
        <v>62</v>
      </c>
      <c r="C45" s="101" t="s">
        <v>542</v>
      </c>
      <c r="D45" s="78" t="s">
        <v>25</v>
      </c>
      <c r="E45" s="107">
        <v>18287051025</v>
      </c>
      <c r="F45" s="48"/>
      <c r="G45" s="53">
        <f>5+4</f>
        <v>9</v>
      </c>
      <c r="H45" s="19">
        <f>5+3</f>
        <v>8</v>
      </c>
      <c r="I45" s="60">
        <f t="shared" si="0"/>
        <v>17</v>
      </c>
      <c r="J45" s="108">
        <v>8811833053</v>
      </c>
      <c r="K45" s="48" t="s">
        <v>1446</v>
      </c>
      <c r="L45" s="48" t="s">
        <v>964</v>
      </c>
      <c r="M45" s="48">
        <v>7896249852</v>
      </c>
      <c r="N45" s="51" t="s">
        <v>1554</v>
      </c>
      <c r="O45" s="51">
        <v>8811921152</v>
      </c>
      <c r="P45" s="111">
        <v>43661</v>
      </c>
      <c r="Q45" s="48" t="s">
        <v>163</v>
      </c>
      <c r="R45" s="48"/>
      <c r="S45" s="18"/>
      <c r="T45" s="18"/>
    </row>
    <row r="46" spans="1:20">
      <c r="A46" s="4">
        <v>42</v>
      </c>
      <c r="B46" s="17" t="s">
        <v>62</v>
      </c>
      <c r="C46" s="101" t="s">
        <v>543</v>
      </c>
      <c r="D46" s="78" t="s">
        <v>25</v>
      </c>
      <c r="E46" s="107">
        <v>18287051026</v>
      </c>
      <c r="F46" s="48"/>
      <c r="G46" s="53">
        <f>9+4</f>
        <v>13</v>
      </c>
      <c r="H46" s="19">
        <f>11+5</f>
        <v>16</v>
      </c>
      <c r="I46" s="60">
        <f t="shared" si="0"/>
        <v>29</v>
      </c>
      <c r="J46" s="108">
        <v>6901532946</v>
      </c>
      <c r="K46" s="48" t="s">
        <v>1446</v>
      </c>
      <c r="L46" s="48" t="s">
        <v>964</v>
      </c>
      <c r="M46" s="48">
        <v>7896249852</v>
      </c>
      <c r="N46" s="51" t="s">
        <v>1554</v>
      </c>
      <c r="O46" s="51">
        <v>8811921152</v>
      </c>
      <c r="P46" s="111">
        <v>43661</v>
      </c>
      <c r="Q46" s="48" t="s">
        <v>163</v>
      </c>
      <c r="R46" s="18"/>
      <c r="S46" s="18"/>
      <c r="T46" s="18"/>
    </row>
    <row r="47" spans="1:20">
      <c r="A47" s="4">
        <v>43</v>
      </c>
      <c r="B47" s="17" t="s">
        <v>62</v>
      </c>
      <c r="C47" s="101" t="s">
        <v>544</v>
      </c>
      <c r="D47" s="78" t="s">
        <v>25</v>
      </c>
      <c r="E47" s="107">
        <v>18287051027</v>
      </c>
      <c r="F47" s="18"/>
      <c r="G47" s="53">
        <f>10+4</f>
        <v>14</v>
      </c>
      <c r="H47" s="19">
        <f>7+5</f>
        <v>12</v>
      </c>
      <c r="I47" s="60">
        <f t="shared" si="0"/>
        <v>26</v>
      </c>
      <c r="J47" s="48">
        <v>9859661743</v>
      </c>
      <c r="K47" s="48" t="s">
        <v>925</v>
      </c>
      <c r="L47" s="48" t="s">
        <v>926</v>
      </c>
      <c r="M47" s="48">
        <v>8486875982</v>
      </c>
      <c r="N47" s="51" t="s">
        <v>1553</v>
      </c>
      <c r="O47" s="51">
        <v>9854449217</v>
      </c>
      <c r="P47" s="111">
        <v>43662</v>
      </c>
      <c r="Q47" s="18" t="s">
        <v>164</v>
      </c>
      <c r="R47" s="18"/>
      <c r="S47" s="18"/>
      <c r="T47" s="18"/>
    </row>
    <row r="48" spans="1:20">
      <c r="A48" s="4">
        <v>44</v>
      </c>
      <c r="B48" s="17" t="s">
        <v>62</v>
      </c>
      <c r="C48" s="101" t="s">
        <v>1447</v>
      </c>
      <c r="D48" s="78" t="s">
        <v>25</v>
      </c>
      <c r="E48" s="107">
        <v>18287051028</v>
      </c>
      <c r="F48" s="18"/>
      <c r="G48" s="53">
        <f>5+3</f>
        <v>8</v>
      </c>
      <c r="H48" s="19">
        <f>5+5</f>
        <v>10</v>
      </c>
      <c r="I48" s="60">
        <f t="shared" si="0"/>
        <v>18</v>
      </c>
      <c r="J48" s="108">
        <v>8011781332</v>
      </c>
      <c r="K48" s="48" t="s">
        <v>925</v>
      </c>
      <c r="L48" s="48" t="s">
        <v>926</v>
      </c>
      <c r="M48" s="48">
        <v>8486875982</v>
      </c>
      <c r="N48" s="51" t="s">
        <v>1553</v>
      </c>
      <c r="O48" s="51">
        <v>9854449217</v>
      </c>
      <c r="P48" s="111">
        <v>43662</v>
      </c>
      <c r="Q48" s="18" t="s">
        <v>164</v>
      </c>
      <c r="R48" s="18"/>
      <c r="S48" s="18"/>
      <c r="T48" s="18"/>
    </row>
    <row r="49" spans="1:20">
      <c r="A49" s="4">
        <v>45</v>
      </c>
      <c r="B49" s="17" t="s">
        <v>62</v>
      </c>
      <c r="C49" s="102" t="s">
        <v>545</v>
      </c>
      <c r="D49" s="78" t="s">
        <v>25</v>
      </c>
      <c r="E49" s="105" t="s">
        <v>483</v>
      </c>
      <c r="F49" s="58"/>
      <c r="G49" s="53">
        <v>40</v>
      </c>
      <c r="H49" s="17">
        <v>53</v>
      </c>
      <c r="I49" s="60">
        <f t="shared" si="0"/>
        <v>93</v>
      </c>
      <c r="J49" s="110">
        <v>8749891110</v>
      </c>
      <c r="K49" s="58" t="s">
        <v>928</v>
      </c>
      <c r="L49" s="58" t="s">
        <v>929</v>
      </c>
      <c r="M49" s="58">
        <v>9678580947</v>
      </c>
      <c r="N49" s="217" t="s">
        <v>1555</v>
      </c>
      <c r="O49" s="218">
        <v>8472818693</v>
      </c>
      <c r="P49" s="111">
        <v>43663</v>
      </c>
      <c r="Q49" s="18" t="s">
        <v>158</v>
      </c>
      <c r="R49" s="18"/>
      <c r="S49" s="18"/>
      <c r="T49" s="18"/>
    </row>
    <row r="50" spans="1:20">
      <c r="A50" s="4">
        <v>46</v>
      </c>
      <c r="B50" s="17" t="s">
        <v>62</v>
      </c>
      <c r="C50" s="102" t="s">
        <v>546</v>
      </c>
      <c r="D50" s="78" t="s">
        <v>25</v>
      </c>
      <c r="E50" s="105" t="s">
        <v>484</v>
      </c>
      <c r="F50" s="18"/>
      <c r="G50" s="53">
        <v>42</v>
      </c>
      <c r="H50" s="19">
        <v>27</v>
      </c>
      <c r="I50" s="60">
        <f t="shared" si="0"/>
        <v>69</v>
      </c>
      <c r="J50" s="110">
        <v>9678917339</v>
      </c>
      <c r="K50" s="58" t="s">
        <v>928</v>
      </c>
      <c r="L50" s="58" t="s">
        <v>929</v>
      </c>
      <c r="M50" s="58">
        <v>9678580947</v>
      </c>
      <c r="N50" s="217" t="s">
        <v>1555</v>
      </c>
      <c r="O50" s="218">
        <v>8472818693</v>
      </c>
      <c r="P50" s="111">
        <v>43663</v>
      </c>
      <c r="Q50" s="18" t="s">
        <v>158</v>
      </c>
      <c r="R50" s="18"/>
      <c r="S50" s="18"/>
      <c r="T50" s="18"/>
    </row>
    <row r="51" spans="1:20">
      <c r="A51" s="4">
        <v>47</v>
      </c>
      <c r="B51" s="17" t="s">
        <v>62</v>
      </c>
      <c r="C51" s="102" t="s">
        <v>547</v>
      </c>
      <c r="D51" s="78" t="s">
        <v>25</v>
      </c>
      <c r="E51" s="105" t="s">
        <v>485</v>
      </c>
      <c r="F51" s="48"/>
      <c r="G51" s="53">
        <v>54</v>
      </c>
      <c r="H51" s="19">
        <v>63</v>
      </c>
      <c r="I51" s="60">
        <f t="shared" si="0"/>
        <v>117</v>
      </c>
      <c r="J51" s="110">
        <v>9854137498</v>
      </c>
      <c r="K51" s="58" t="s">
        <v>928</v>
      </c>
      <c r="L51" s="58" t="s">
        <v>929</v>
      </c>
      <c r="M51" s="58">
        <v>9678580947</v>
      </c>
      <c r="N51" s="217" t="s">
        <v>1556</v>
      </c>
      <c r="O51" s="218">
        <v>9859774371</v>
      </c>
      <c r="P51" s="111">
        <v>43664</v>
      </c>
      <c r="Q51" s="18" t="s">
        <v>159</v>
      </c>
      <c r="R51" s="18"/>
      <c r="S51" s="18"/>
      <c r="T51" s="18"/>
    </row>
    <row r="52" spans="1:20">
      <c r="A52" s="4">
        <v>48</v>
      </c>
      <c r="B52" s="17" t="s">
        <v>62</v>
      </c>
      <c r="C52" s="102" t="s">
        <v>548</v>
      </c>
      <c r="D52" s="78" t="s">
        <v>25</v>
      </c>
      <c r="E52" s="105" t="s">
        <v>486</v>
      </c>
      <c r="F52" s="18"/>
      <c r="G52" s="53">
        <v>23</v>
      </c>
      <c r="H52" s="19">
        <v>29</v>
      </c>
      <c r="I52" s="60">
        <f t="shared" si="0"/>
        <v>52</v>
      </c>
      <c r="J52" s="110">
        <v>8486730013</v>
      </c>
      <c r="K52" s="58" t="s">
        <v>928</v>
      </c>
      <c r="L52" s="58" t="s">
        <v>929</v>
      </c>
      <c r="M52" s="58">
        <v>9678580947</v>
      </c>
      <c r="N52" s="217" t="s">
        <v>1556</v>
      </c>
      <c r="O52" s="218">
        <v>9859774371</v>
      </c>
      <c r="P52" s="111">
        <v>43664</v>
      </c>
      <c r="Q52" s="18" t="s">
        <v>159</v>
      </c>
      <c r="R52" s="18"/>
      <c r="S52" s="18"/>
      <c r="T52" s="18"/>
    </row>
    <row r="53" spans="1:20">
      <c r="A53" s="4">
        <v>49</v>
      </c>
      <c r="B53" s="17" t="s">
        <v>62</v>
      </c>
      <c r="C53" s="102" t="s">
        <v>549</v>
      </c>
      <c r="D53" s="78" t="s">
        <v>25</v>
      </c>
      <c r="E53" s="105" t="s">
        <v>487</v>
      </c>
      <c r="F53" s="18"/>
      <c r="G53" s="53">
        <v>22</v>
      </c>
      <c r="H53" s="19">
        <v>30</v>
      </c>
      <c r="I53" s="60">
        <f t="shared" si="0"/>
        <v>52</v>
      </c>
      <c r="J53" s="110">
        <v>9859503160</v>
      </c>
      <c r="K53" s="58" t="s">
        <v>928</v>
      </c>
      <c r="L53" s="58" t="s">
        <v>929</v>
      </c>
      <c r="M53" s="58">
        <v>9678580947</v>
      </c>
      <c r="N53" s="217" t="s">
        <v>1556</v>
      </c>
      <c r="O53" s="218">
        <v>9859774371</v>
      </c>
      <c r="P53" s="111">
        <v>43665</v>
      </c>
      <c r="Q53" s="18" t="s">
        <v>160</v>
      </c>
      <c r="R53" s="18"/>
      <c r="S53" s="18"/>
      <c r="T53" s="18"/>
    </row>
    <row r="54" spans="1:20">
      <c r="A54" s="4">
        <v>50</v>
      </c>
      <c r="B54" s="17" t="s">
        <v>62</v>
      </c>
      <c r="C54" s="102" t="s">
        <v>550</v>
      </c>
      <c r="D54" s="78" t="s">
        <v>25</v>
      </c>
      <c r="E54" s="105" t="s">
        <v>488</v>
      </c>
      <c r="F54" s="18"/>
      <c r="G54" s="53">
        <v>23</v>
      </c>
      <c r="H54" s="19">
        <v>30</v>
      </c>
      <c r="I54" s="60">
        <f t="shared" si="0"/>
        <v>53</v>
      </c>
      <c r="J54" s="110">
        <v>7399210396</v>
      </c>
      <c r="K54" s="18" t="s">
        <v>930</v>
      </c>
      <c r="L54" s="18" t="s">
        <v>931</v>
      </c>
      <c r="M54" s="18">
        <v>9613767830</v>
      </c>
      <c r="N54" s="217" t="s">
        <v>1556</v>
      </c>
      <c r="O54" s="218">
        <v>9859774371</v>
      </c>
      <c r="P54" s="111">
        <v>43665</v>
      </c>
      <c r="Q54" s="18" t="s">
        <v>160</v>
      </c>
      <c r="R54" s="18"/>
      <c r="S54" s="18"/>
      <c r="T54" s="18"/>
    </row>
    <row r="55" spans="1:20">
      <c r="A55" s="4">
        <v>51</v>
      </c>
      <c r="B55" s="17" t="s">
        <v>62</v>
      </c>
      <c r="C55" s="102" t="s">
        <v>551</v>
      </c>
      <c r="D55" s="78" t="s">
        <v>25</v>
      </c>
      <c r="E55" s="105" t="s">
        <v>489</v>
      </c>
      <c r="F55" s="18"/>
      <c r="G55" s="53">
        <v>36</v>
      </c>
      <c r="H55" s="19">
        <v>30</v>
      </c>
      <c r="I55" s="60">
        <f t="shared" si="0"/>
        <v>66</v>
      </c>
      <c r="J55" s="110">
        <v>9613621238</v>
      </c>
      <c r="K55" s="18" t="s">
        <v>930</v>
      </c>
      <c r="L55" s="18" t="s">
        <v>931</v>
      </c>
      <c r="M55" s="18">
        <v>9613767830</v>
      </c>
      <c r="N55" s="217" t="s">
        <v>1556</v>
      </c>
      <c r="O55" s="218">
        <v>9859774371</v>
      </c>
      <c r="P55" s="111">
        <v>43666</v>
      </c>
      <c r="Q55" s="18" t="s">
        <v>161</v>
      </c>
      <c r="R55" s="18"/>
      <c r="S55" s="18"/>
      <c r="T55" s="18"/>
    </row>
    <row r="56" spans="1:20">
      <c r="A56" s="4">
        <v>52</v>
      </c>
      <c r="B56" s="17" t="s">
        <v>62</v>
      </c>
      <c r="C56" s="102" t="s">
        <v>552</v>
      </c>
      <c r="D56" s="78" t="s">
        <v>25</v>
      </c>
      <c r="E56" s="105" t="s">
        <v>490</v>
      </c>
      <c r="F56" s="58"/>
      <c r="G56" s="53">
        <v>40</v>
      </c>
      <c r="H56" s="17">
        <v>27</v>
      </c>
      <c r="I56" s="60">
        <f t="shared" si="0"/>
        <v>67</v>
      </c>
      <c r="J56" s="110">
        <v>8011118593</v>
      </c>
      <c r="K56" s="18" t="s">
        <v>930</v>
      </c>
      <c r="L56" s="18" t="s">
        <v>931</v>
      </c>
      <c r="M56" s="18">
        <v>9613767830</v>
      </c>
      <c r="N56" s="217" t="s">
        <v>1556</v>
      </c>
      <c r="O56" s="218">
        <v>9859774371</v>
      </c>
      <c r="P56" s="111">
        <v>43666</v>
      </c>
      <c r="Q56" s="18" t="s">
        <v>161</v>
      </c>
      <c r="R56" s="18"/>
      <c r="S56" s="18"/>
      <c r="T56" s="18"/>
    </row>
    <row r="57" spans="1:20">
      <c r="A57" s="4">
        <v>53</v>
      </c>
      <c r="B57" s="17"/>
      <c r="C57" s="102"/>
      <c r="D57" s="78"/>
      <c r="E57" s="105"/>
      <c r="F57" s="18"/>
      <c r="G57" s="53"/>
      <c r="H57" s="19"/>
      <c r="I57" s="60">
        <f t="shared" si="0"/>
        <v>0</v>
      </c>
      <c r="J57" s="110"/>
      <c r="K57" s="18"/>
      <c r="L57" s="18"/>
      <c r="M57" s="18"/>
      <c r="N57" s="18"/>
      <c r="O57" s="18"/>
      <c r="P57" s="111">
        <v>43667</v>
      </c>
      <c r="Q57" s="18" t="s">
        <v>162</v>
      </c>
      <c r="R57" s="18"/>
      <c r="S57" s="18"/>
      <c r="T57" s="18"/>
    </row>
    <row r="58" spans="1:20">
      <c r="A58" s="4">
        <v>54</v>
      </c>
      <c r="B58" s="17" t="s">
        <v>62</v>
      </c>
      <c r="C58" s="102" t="s">
        <v>553</v>
      </c>
      <c r="D58" s="78" t="s">
        <v>25</v>
      </c>
      <c r="E58" s="105" t="s">
        <v>491</v>
      </c>
      <c r="F58" s="18"/>
      <c r="G58" s="53">
        <v>42</v>
      </c>
      <c r="H58" s="19">
        <v>43</v>
      </c>
      <c r="I58" s="60">
        <f t="shared" si="0"/>
        <v>85</v>
      </c>
      <c r="J58" s="110">
        <v>9678748846</v>
      </c>
      <c r="K58" s="58" t="s">
        <v>928</v>
      </c>
      <c r="L58" s="58" t="s">
        <v>929</v>
      </c>
      <c r="M58" s="58">
        <v>9678580947</v>
      </c>
      <c r="N58" s="217" t="s">
        <v>1555</v>
      </c>
      <c r="O58" s="218">
        <v>8472818693</v>
      </c>
      <c r="P58" s="111">
        <v>43668</v>
      </c>
      <c r="Q58" s="18" t="s">
        <v>163</v>
      </c>
      <c r="R58" s="18"/>
      <c r="S58" s="18"/>
      <c r="T58" s="18"/>
    </row>
    <row r="59" spans="1:20">
      <c r="A59" s="4">
        <v>55</v>
      </c>
      <c r="B59" s="17" t="s">
        <v>62</v>
      </c>
      <c r="C59" s="102" t="s">
        <v>554</v>
      </c>
      <c r="D59" s="78" t="s">
        <v>25</v>
      </c>
      <c r="E59" s="105" t="s">
        <v>492</v>
      </c>
      <c r="F59" s="18"/>
      <c r="G59" s="53">
        <v>42</v>
      </c>
      <c r="H59" s="19">
        <v>43</v>
      </c>
      <c r="I59" s="60">
        <f t="shared" si="0"/>
        <v>85</v>
      </c>
      <c r="J59" s="110">
        <v>9678068844</v>
      </c>
      <c r="K59" s="58" t="s">
        <v>928</v>
      </c>
      <c r="L59" s="58" t="s">
        <v>929</v>
      </c>
      <c r="M59" s="58">
        <v>9678580947</v>
      </c>
      <c r="N59" s="217" t="s">
        <v>1555</v>
      </c>
      <c r="O59" s="218">
        <v>8472818693</v>
      </c>
      <c r="P59" s="111">
        <v>43668</v>
      </c>
      <c r="Q59" s="18" t="s">
        <v>163</v>
      </c>
      <c r="R59" s="18"/>
      <c r="S59" s="18"/>
      <c r="T59" s="18"/>
    </row>
    <row r="60" spans="1:20">
      <c r="A60" s="4">
        <v>56</v>
      </c>
      <c r="B60" s="17" t="s">
        <v>62</v>
      </c>
      <c r="C60" s="102" t="s">
        <v>555</v>
      </c>
      <c r="D60" s="78" t="s">
        <v>25</v>
      </c>
      <c r="E60" s="105" t="s">
        <v>493</v>
      </c>
      <c r="F60" s="18"/>
      <c r="G60" s="53">
        <v>43</v>
      </c>
      <c r="H60" s="19">
        <v>30</v>
      </c>
      <c r="I60" s="60">
        <f t="shared" si="0"/>
        <v>73</v>
      </c>
      <c r="J60" s="110">
        <v>8135909823</v>
      </c>
      <c r="K60" s="58" t="s">
        <v>928</v>
      </c>
      <c r="L60" s="58" t="s">
        <v>929</v>
      </c>
      <c r="M60" s="58">
        <v>9678580947</v>
      </c>
      <c r="N60" s="217" t="s">
        <v>1555</v>
      </c>
      <c r="O60" s="218">
        <v>8472818693</v>
      </c>
      <c r="P60" s="111">
        <v>43669</v>
      </c>
      <c r="Q60" s="18" t="s">
        <v>164</v>
      </c>
      <c r="R60" s="18"/>
      <c r="S60" s="18"/>
      <c r="T60" s="18"/>
    </row>
    <row r="61" spans="1:20">
      <c r="A61" s="4">
        <v>57</v>
      </c>
      <c r="B61" s="17" t="s">
        <v>62</v>
      </c>
      <c r="C61" s="102" t="s">
        <v>556</v>
      </c>
      <c r="D61" s="78" t="s">
        <v>25</v>
      </c>
      <c r="E61" s="105" t="s">
        <v>494</v>
      </c>
      <c r="F61" s="18"/>
      <c r="G61" s="53">
        <v>64</v>
      </c>
      <c r="H61" s="19">
        <v>64</v>
      </c>
      <c r="I61" s="60">
        <f t="shared" si="0"/>
        <v>128</v>
      </c>
      <c r="J61" s="110">
        <v>9706589693</v>
      </c>
      <c r="K61" s="58" t="s">
        <v>928</v>
      </c>
      <c r="L61" s="58" t="s">
        <v>929</v>
      </c>
      <c r="M61" s="58">
        <v>9678580947</v>
      </c>
      <c r="N61" s="217" t="s">
        <v>1555</v>
      </c>
      <c r="O61" s="218">
        <v>8472818693</v>
      </c>
      <c r="P61" s="111">
        <v>43669</v>
      </c>
      <c r="Q61" s="18" t="s">
        <v>164</v>
      </c>
      <c r="R61" s="18"/>
      <c r="S61" s="18"/>
      <c r="T61" s="18"/>
    </row>
    <row r="62" spans="1:20">
      <c r="A62" s="4">
        <v>58</v>
      </c>
      <c r="B62" s="17" t="s">
        <v>62</v>
      </c>
      <c r="C62" s="102" t="s">
        <v>557</v>
      </c>
      <c r="D62" s="78" t="s">
        <v>25</v>
      </c>
      <c r="E62" s="105" t="s">
        <v>495</v>
      </c>
      <c r="F62" s="18"/>
      <c r="G62" s="53">
        <v>44</v>
      </c>
      <c r="H62" s="19">
        <v>31</v>
      </c>
      <c r="I62" s="60">
        <f t="shared" si="0"/>
        <v>75</v>
      </c>
      <c r="J62" s="110">
        <v>8751942595</v>
      </c>
      <c r="K62" s="58" t="s">
        <v>928</v>
      </c>
      <c r="L62" s="58" t="s">
        <v>929</v>
      </c>
      <c r="M62" s="58">
        <v>9678580947</v>
      </c>
      <c r="N62" s="217" t="s">
        <v>1555</v>
      </c>
      <c r="O62" s="218">
        <v>8472818693</v>
      </c>
      <c r="P62" s="111">
        <v>43670</v>
      </c>
      <c r="Q62" s="18" t="s">
        <v>158</v>
      </c>
      <c r="R62" s="18"/>
      <c r="S62" s="18"/>
      <c r="T62" s="18"/>
    </row>
    <row r="63" spans="1:20">
      <c r="A63" s="4">
        <v>59</v>
      </c>
      <c r="B63" s="17" t="s">
        <v>62</v>
      </c>
      <c r="C63" s="102" t="s">
        <v>558</v>
      </c>
      <c r="D63" s="78" t="s">
        <v>25</v>
      </c>
      <c r="E63" s="105" t="s">
        <v>496</v>
      </c>
      <c r="F63" s="18"/>
      <c r="G63" s="53">
        <v>20</v>
      </c>
      <c r="H63" s="19">
        <v>34</v>
      </c>
      <c r="I63" s="60">
        <f t="shared" si="0"/>
        <v>54</v>
      </c>
      <c r="J63" s="110">
        <v>9854527040</v>
      </c>
      <c r="K63" s="58" t="s">
        <v>928</v>
      </c>
      <c r="L63" s="58" t="s">
        <v>929</v>
      </c>
      <c r="M63" s="58">
        <v>9678580947</v>
      </c>
      <c r="N63" s="217" t="s">
        <v>1555</v>
      </c>
      <c r="O63" s="218">
        <v>8472818693</v>
      </c>
      <c r="P63" s="111">
        <v>43670</v>
      </c>
      <c r="Q63" s="18" t="s">
        <v>158</v>
      </c>
      <c r="R63" s="18"/>
      <c r="S63" s="18"/>
      <c r="T63" s="18"/>
    </row>
    <row r="64" spans="1:20">
      <c r="A64" s="4">
        <v>60</v>
      </c>
      <c r="B64" s="17" t="s">
        <v>62</v>
      </c>
      <c r="C64" s="102" t="s">
        <v>559</v>
      </c>
      <c r="D64" s="78" t="s">
        <v>25</v>
      </c>
      <c r="E64" s="105" t="s">
        <v>497</v>
      </c>
      <c r="F64" s="18"/>
      <c r="G64" s="53">
        <v>56</v>
      </c>
      <c r="H64" s="19">
        <v>55</v>
      </c>
      <c r="I64" s="60">
        <f t="shared" si="0"/>
        <v>111</v>
      </c>
      <c r="J64" s="110">
        <v>9854164638</v>
      </c>
      <c r="K64" s="58" t="s">
        <v>928</v>
      </c>
      <c r="L64" s="58" t="s">
        <v>929</v>
      </c>
      <c r="M64" s="58">
        <v>9678580947</v>
      </c>
      <c r="N64" s="217" t="s">
        <v>1555</v>
      </c>
      <c r="O64" s="218">
        <v>8472818693</v>
      </c>
      <c r="P64" s="111">
        <v>43671</v>
      </c>
      <c r="Q64" s="18" t="s">
        <v>159</v>
      </c>
      <c r="R64" s="18"/>
      <c r="S64" s="18"/>
      <c r="T64" s="18"/>
    </row>
    <row r="65" spans="1:20">
      <c r="A65" s="4">
        <v>61</v>
      </c>
      <c r="B65" s="17" t="s">
        <v>62</v>
      </c>
      <c r="C65" s="102" t="s">
        <v>560</v>
      </c>
      <c r="D65" s="78" t="s">
        <v>25</v>
      </c>
      <c r="E65" s="105" t="s">
        <v>498</v>
      </c>
      <c r="F65" s="18"/>
      <c r="G65" s="53">
        <v>32</v>
      </c>
      <c r="H65" s="19">
        <v>36</v>
      </c>
      <c r="I65" s="60">
        <f t="shared" si="0"/>
        <v>68</v>
      </c>
      <c r="J65" s="110">
        <v>8473877469</v>
      </c>
      <c r="K65" s="58" t="s">
        <v>928</v>
      </c>
      <c r="L65" s="58" t="s">
        <v>929</v>
      </c>
      <c r="M65" s="58">
        <v>9678580947</v>
      </c>
      <c r="N65" s="217" t="s">
        <v>1555</v>
      </c>
      <c r="O65" s="218">
        <v>8472818693</v>
      </c>
      <c r="P65" s="111">
        <v>43671</v>
      </c>
      <c r="Q65" s="18" t="s">
        <v>159</v>
      </c>
      <c r="R65" s="18"/>
      <c r="S65" s="18"/>
      <c r="T65" s="18"/>
    </row>
    <row r="66" spans="1:20">
      <c r="A66" s="4">
        <v>62</v>
      </c>
      <c r="B66" s="17" t="s">
        <v>62</v>
      </c>
      <c r="C66" s="102" t="s">
        <v>561</v>
      </c>
      <c r="D66" s="78" t="s">
        <v>25</v>
      </c>
      <c r="E66" s="105" t="s">
        <v>499</v>
      </c>
      <c r="F66" s="18"/>
      <c r="G66" s="53">
        <v>32</v>
      </c>
      <c r="H66" s="19">
        <v>21</v>
      </c>
      <c r="I66" s="60">
        <f t="shared" si="0"/>
        <v>53</v>
      </c>
      <c r="J66" s="110">
        <v>7002491679</v>
      </c>
      <c r="K66" s="58" t="s">
        <v>928</v>
      </c>
      <c r="L66" s="58" t="s">
        <v>929</v>
      </c>
      <c r="M66" s="58">
        <v>9678580947</v>
      </c>
      <c r="N66" s="217" t="s">
        <v>1555</v>
      </c>
      <c r="O66" s="218">
        <v>8472818693</v>
      </c>
      <c r="P66" s="111">
        <v>43672</v>
      </c>
      <c r="Q66" s="18" t="s">
        <v>160</v>
      </c>
      <c r="R66" s="18"/>
      <c r="S66" s="18"/>
      <c r="T66" s="18"/>
    </row>
    <row r="67" spans="1:20">
      <c r="A67" s="4">
        <v>63</v>
      </c>
      <c r="B67" s="17" t="s">
        <v>62</v>
      </c>
      <c r="C67" s="102" t="s">
        <v>562</v>
      </c>
      <c r="D67" s="78" t="s">
        <v>25</v>
      </c>
      <c r="E67" s="105" t="s">
        <v>500</v>
      </c>
      <c r="F67" s="18"/>
      <c r="G67" s="53">
        <v>29</v>
      </c>
      <c r="H67" s="19">
        <v>45</v>
      </c>
      <c r="I67" s="60">
        <f t="shared" si="0"/>
        <v>74</v>
      </c>
      <c r="J67" s="110">
        <v>9707998913</v>
      </c>
      <c r="K67" s="58" t="s">
        <v>928</v>
      </c>
      <c r="L67" s="58" t="s">
        <v>929</v>
      </c>
      <c r="M67" s="58">
        <v>9678580947</v>
      </c>
      <c r="N67" s="217" t="s">
        <v>1555</v>
      </c>
      <c r="O67" s="218">
        <v>8472818693</v>
      </c>
      <c r="P67" s="111">
        <v>43672</v>
      </c>
      <c r="Q67" s="18" t="s">
        <v>160</v>
      </c>
      <c r="R67" s="18"/>
      <c r="S67" s="18"/>
      <c r="T67" s="18"/>
    </row>
    <row r="68" spans="1:20">
      <c r="A68" s="4">
        <v>64</v>
      </c>
      <c r="B68" s="17" t="s">
        <v>62</v>
      </c>
      <c r="C68" s="102" t="s">
        <v>563</v>
      </c>
      <c r="D68" s="78" t="s">
        <v>25</v>
      </c>
      <c r="E68" s="105" t="s">
        <v>501</v>
      </c>
      <c r="F68" s="18"/>
      <c r="G68" s="53">
        <v>20</v>
      </c>
      <c r="H68" s="19">
        <v>18</v>
      </c>
      <c r="I68" s="60">
        <f t="shared" si="0"/>
        <v>38</v>
      </c>
      <c r="J68" s="110">
        <v>8751942595</v>
      </c>
      <c r="K68" s="58" t="s">
        <v>928</v>
      </c>
      <c r="L68" s="58" t="s">
        <v>929</v>
      </c>
      <c r="M68" s="58">
        <v>9678580947</v>
      </c>
      <c r="N68" s="217" t="s">
        <v>1555</v>
      </c>
      <c r="O68" s="218">
        <v>8472818693</v>
      </c>
      <c r="P68" s="111">
        <v>40021</v>
      </c>
      <c r="Q68" s="18" t="s">
        <v>161</v>
      </c>
      <c r="R68" s="18"/>
      <c r="S68" s="18"/>
      <c r="T68" s="18"/>
    </row>
    <row r="69" spans="1:20">
      <c r="A69" s="4">
        <v>65</v>
      </c>
      <c r="B69" s="17" t="s">
        <v>62</v>
      </c>
      <c r="C69" s="102" t="s">
        <v>564</v>
      </c>
      <c r="D69" s="78" t="s">
        <v>25</v>
      </c>
      <c r="E69" s="105" t="s">
        <v>502</v>
      </c>
      <c r="F69" s="18"/>
      <c r="G69" s="53">
        <v>37</v>
      </c>
      <c r="H69" s="19">
        <v>33</v>
      </c>
      <c r="I69" s="60">
        <f t="shared" si="0"/>
        <v>70</v>
      </c>
      <c r="J69" s="110">
        <v>9854785984</v>
      </c>
      <c r="K69" s="58" t="s">
        <v>928</v>
      </c>
      <c r="L69" s="58" t="s">
        <v>929</v>
      </c>
      <c r="M69" s="58">
        <v>9678580947</v>
      </c>
      <c r="N69" s="217" t="s">
        <v>1555</v>
      </c>
      <c r="O69" s="218">
        <v>8472818693</v>
      </c>
      <c r="P69" s="111">
        <v>40021</v>
      </c>
      <c r="Q69" s="18" t="s">
        <v>161</v>
      </c>
      <c r="R69" s="18"/>
      <c r="S69" s="18"/>
      <c r="T69" s="18"/>
    </row>
    <row r="70" spans="1:20">
      <c r="A70" s="4">
        <v>66</v>
      </c>
      <c r="B70" s="17"/>
      <c r="C70" s="102"/>
      <c r="D70" s="78"/>
      <c r="E70" s="105"/>
      <c r="F70" s="18"/>
      <c r="G70" s="53"/>
      <c r="H70" s="19"/>
      <c r="I70" s="60">
        <f t="shared" ref="I70:I133" si="1">SUM(G70:H70)</f>
        <v>0</v>
      </c>
      <c r="J70" s="110"/>
      <c r="K70" s="18"/>
      <c r="L70" s="18"/>
      <c r="M70" s="18"/>
      <c r="N70" s="18"/>
      <c r="O70" s="18"/>
      <c r="P70" s="111">
        <v>40022</v>
      </c>
      <c r="Q70" s="18" t="s">
        <v>162</v>
      </c>
      <c r="R70" s="18"/>
      <c r="S70" s="18"/>
      <c r="T70" s="18"/>
    </row>
    <row r="71" spans="1:20">
      <c r="A71" s="4">
        <v>67</v>
      </c>
      <c r="B71" s="17" t="s">
        <v>62</v>
      </c>
      <c r="C71" s="102" t="s">
        <v>565</v>
      </c>
      <c r="D71" s="78" t="s">
        <v>25</v>
      </c>
      <c r="E71" s="105" t="s">
        <v>503</v>
      </c>
      <c r="F71" s="18"/>
      <c r="G71" s="53">
        <v>47</v>
      </c>
      <c r="H71" s="19">
        <v>39</v>
      </c>
      <c r="I71" s="60">
        <f t="shared" si="1"/>
        <v>86</v>
      </c>
      <c r="J71" s="110">
        <v>9678300168</v>
      </c>
      <c r="K71" s="18" t="s">
        <v>1490</v>
      </c>
      <c r="L71" s="18" t="s">
        <v>1491</v>
      </c>
      <c r="M71" s="18">
        <v>7399113142</v>
      </c>
      <c r="N71" s="217" t="s">
        <v>1556</v>
      </c>
      <c r="O71" s="218">
        <v>9859774371</v>
      </c>
      <c r="P71" s="111">
        <v>40023</v>
      </c>
      <c r="Q71" s="18" t="s">
        <v>163</v>
      </c>
      <c r="R71" s="18"/>
      <c r="S71" s="18"/>
      <c r="T71" s="18"/>
    </row>
    <row r="72" spans="1:20">
      <c r="A72" s="4">
        <v>68</v>
      </c>
      <c r="B72" s="17" t="s">
        <v>62</v>
      </c>
      <c r="C72" s="102" t="s">
        <v>566</v>
      </c>
      <c r="D72" s="78" t="s">
        <v>25</v>
      </c>
      <c r="E72" s="105" t="s">
        <v>504</v>
      </c>
      <c r="F72" s="18"/>
      <c r="G72" s="53">
        <v>41</v>
      </c>
      <c r="H72" s="19">
        <v>37</v>
      </c>
      <c r="I72" s="60">
        <f t="shared" si="1"/>
        <v>78</v>
      </c>
      <c r="J72" s="110">
        <v>9678823599</v>
      </c>
      <c r="K72" s="18" t="s">
        <v>1490</v>
      </c>
      <c r="L72" s="18" t="s">
        <v>1491</v>
      </c>
      <c r="M72" s="18">
        <v>7399113142</v>
      </c>
      <c r="N72" s="217" t="s">
        <v>1556</v>
      </c>
      <c r="O72" s="218">
        <v>9859774371</v>
      </c>
      <c r="P72" s="111">
        <v>43675</v>
      </c>
      <c r="Q72" s="18" t="s">
        <v>163</v>
      </c>
      <c r="R72" s="18"/>
      <c r="S72" s="18"/>
      <c r="T72" s="18"/>
    </row>
    <row r="73" spans="1:20">
      <c r="A73" s="4">
        <v>69</v>
      </c>
      <c r="B73" s="17" t="s">
        <v>62</v>
      </c>
      <c r="C73" s="102" t="s">
        <v>567</v>
      </c>
      <c r="D73" s="78" t="s">
        <v>25</v>
      </c>
      <c r="E73" s="105" t="s">
        <v>505</v>
      </c>
      <c r="F73" s="18"/>
      <c r="G73" s="53">
        <v>52</v>
      </c>
      <c r="H73" s="19">
        <v>57</v>
      </c>
      <c r="I73" s="60">
        <f t="shared" si="1"/>
        <v>109</v>
      </c>
      <c r="J73" s="110">
        <v>7896754340</v>
      </c>
      <c r="K73" s="18" t="s">
        <v>1490</v>
      </c>
      <c r="L73" s="18" t="s">
        <v>1491</v>
      </c>
      <c r="M73" s="18">
        <v>7399113142</v>
      </c>
      <c r="N73" s="217" t="s">
        <v>1556</v>
      </c>
      <c r="O73" s="218">
        <v>9859774371</v>
      </c>
      <c r="P73" s="111">
        <v>43676</v>
      </c>
      <c r="Q73" s="18" t="s">
        <v>164</v>
      </c>
      <c r="R73" s="18"/>
      <c r="S73" s="18"/>
      <c r="T73" s="18"/>
    </row>
    <row r="74" spans="1:20">
      <c r="A74" s="4">
        <v>70</v>
      </c>
      <c r="B74" s="17" t="s">
        <v>62</v>
      </c>
      <c r="C74" s="102" t="s">
        <v>568</v>
      </c>
      <c r="D74" s="78" t="s">
        <v>25</v>
      </c>
      <c r="E74" s="105" t="s">
        <v>506</v>
      </c>
      <c r="F74" s="18"/>
      <c r="G74" s="53">
        <v>53</v>
      </c>
      <c r="H74" s="19">
        <v>35</v>
      </c>
      <c r="I74" s="60">
        <f t="shared" si="1"/>
        <v>88</v>
      </c>
      <c r="J74" s="110">
        <v>7664060214</v>
      </c>
      <c r="K74" s="18" t="s">
        <v>1490</v>
      </c>
      <c r="L74" s="18" t="s">
        <v>1491</v>
      </c>
      <c r="M74" s="18">
        <v>7399113142</v>
      </c>
      <c r="N74" s="217" t="s">
        <v>1556</v>
      </c>
      <c r="O74" s="218">
        <v>9859774371</v>
      </c>
      <c r="P74" s="111">
        <v>43676</v>
      </c>
      <c r="Q74" s="18" t="s">
        <v>164</v>
      </c>
      <c r="R74" s="18"/>
      <c r="S74" s="18"/>
      <c r="T74" s="18"/>
    </row>
    <row r="75" spans="1:20" ht="33">
      <c r="A75" s="4">
        <v>71</v>
      </c>
      <c r="B75" s="17" t="s">
        <v>62</v>
      </c>
      <c r="C75" s="51" t="s">
        <v>569</v>
      </c>
      <c r="D75" s="78" t="s">
        <v>25</v>
      </c>
      <c r="E75" s="106">
        <v>18287050210</v>
      </c>
      <c r="F75" s="18"/>
      <c r="G75" s="20">
        <f>45+19</f>
        <v>64</v>
      </c>
      <c r="H75" s="19">
        <f>46+25</f>
        <v>71</v>
      </c>
      <c r="I75" s="60">
        <f t="shared" si="1"/>
        <v>135</v>
      </c>
      <c r="J75" s="108" t="s">
        <v>1469</v>
      </c>
      <c r="K75" s="18" t="s">
        <v>932</v>
      </c>
      <c r="L75" s="18" t="s">
        <v>933</v>
      </c>
      <c r="M75" s="18">
        <v>9706412756</v>
      </c>
      <c r="N75" s="217" t="s">
        <v>1556</v>
      </c>
      <c r="O75" s="218">
        <v>9859774371</v>
      </c>
      <c r="P75" s="111">
        <v>43677</v>
      </c>
      <c r="Q75" s="18" t="s">
        <v>158</v>
      </c>
      <c r="R75" s="18"/>
      <c r="S75" s="18"/>
      <c r="T75" s="18"/>
    </row>
    <row r="76" spans="1:20">
      <c r="A76" s="4">
        <v>72</v>
      </c>
      <c r="B76" s="17"/>
      <c r="C76" s="18"/>
      <c r="D76" s="18"/>
      <c r="E76" s="19"/>
      <c r="F76" s="18"/>
      <c r="G76" s="20"/>
      <c r="H76" s="19"/>
      <c r="I76" s="60">
        <f t="shared" si="1"/>
        <v>0</v>
      </c>
      <c r="J76" s="18"/>
      <c r="K76" s="18"/>
      <c r="L76" s="18"/>
      <c r="M76" s="18"/>
      <c r="N76" s="18"/>
      <c r="O76" s="18"/>
      <c r="P76" s="24"/>
      <c r="Q76" s="18"/>
      <c r="R76" s="18"/>
      <c r="S76" s="18"/>
      <c r="T76" s="18"/>
    </row>
    <row r="77" spans="1:20">
      <c r="A77" s="4">
        <v>73</v>
      </c>
      <c r="B77" s="17" t="s">
        <v>63</v>
      </c>
      <c r="C77" s="102" t="s">
        <v>572</v>
      </c>
      <c r="D77" s="20" t="s">
        <v>25</v>
      </c>
      <c r="E77" s="105" t="s">
        <v>612</v>
      </c>
      <c r="F77" s="18"/>
      <c r="G77" s="20">
        <v>47</v>
      </c>
      <c r="H77" s="19">
        <v>51</v>
      </c>
      <c r="I77" s="60">
        <f t="shared" si="1"/>
        <v>98</v>
      </c>
      <c r="J77" s="110">
        <v>8011870435</v>
      </c>
      <c r="K77" s="58" t="s">
        <v>928</v>
      </c>
      <c r="L77" s="58" t="s">
        <v>929</v>
      </c>
      <c r="M77" s="58">
        <v>9678580947</v>
      </c>
      <c r="N77" s="121" t="s">
        <v>1541</v>
      </c>
      <c r="O77" s="121">
        <v>9957036522</v>
      </c>
      <c r="P77" s="115">
        <v>43647</v>
      </c>
      <c r="Q77" s="18" t="s">
        <v>163</v>
      </c>
      <c r="R77" s="18"/>
      <c r="S77" s="18"/>
      <c r="T77" s="18"/>
    </row>
    <row r="78" spans="1:20">
      <c r="A78" s="4">
        <v>74</v>
      </c>
      <c r="B78" s="17" t="s">
        <v>63</v>
      </c>
      <c r="C78" s="102" t="s">
        <v>573</v>
      </c>
      <c r="D78" s="20" t="s">
        <v>25</v>
      </c>
      <c r="E78" s="105" t="s">
        <v>613</v>
      </c>
      <c r="F78" s="18"/>
      <c r="G78" s="20">
        <v>34</v>
      </c>
      <c r="H78" s="19">
        <v>34</v>
      </c>
      <c r="I78" s="60">
        <f t="shared" si="1"/>
        <v>68</v>
      </c>
      <c r="J78" s="110">
        <v>8761088760</v>
      </c>
      <c r="K78" s="18" t="s">
        <v>934</v>
      </c>
      <c r="L78" s="18" t="s">
        <v>935</v>
      </c>
      <c r="M78" s="18">
        <v>8812093940</v>
      </c>
      <c r="N78" s="121" t="s">
        <v>1541</v>
      </c>
      <c r="O78" s="121">
        <v>9957036522</v>
      </c>
      <c r="P78" s="115">
        <v>43647</v>
      </c>
      <c r="Q78" s="18" t="s">
        <v>163</v>
      </c>
      <c r="R78" s="18"/>
      <c r="S78" s="18"/>
      <c r="T78" s="18"/>
    </row>
    <row r="79" spans="1:20">
      <c r="A79" s="4">
        <v>75</v>
      </c>
      <c r="B79" s="17" t="s">
        <v>63</v>
      </c>
      <c r="C79" s="102" t="s">
        <v>574</v>
      </c>
      <c r="D79" s="20" t="s">
        <v>25</v>
      </c>
      <c r="E79" s="105" t="s">
        <v>614</v>
      </c>
      <c r="F79" s="18"/>
      <c r="G79" s="20">
        <v>38</v>
      </c>
      <c r="H79" s="19">
        <v>33</v>
      </c>
      <c r="I79" s="60">
        <f t="shared" si="1"/>
        <v>71</v>
      </c>
      <c r="J79" s="110">
        <v>7896980073</v>
      </c>
      <c r="K79" s="18" t="s">
        <v>934</v>
      </c>
      <c r="L79" s="18" t="s">
        <v>935</v>
      </c>
      <c r="M79" s="18">
        <v>8812093940</v>
      </c>
      <c r="N79" s="121" t="s">
        <v>1541</v>
      </c>
      <c r="O79" s="121">
        <v>9957036522</v>
      </c>
      <c r="P79" s="115">
        <v>43648</v>
      </c>
      <c r="Q79" s="18" t="s">
        <v>164</v>
      </c>
      <c r="R79" s="18"/>
      <c r="S79" s="18"/>
      <c r="T79" s="18"/>
    </row>
    <row r="80" spans="1:20">
      <c r="A80" s="4">
        <v>76</v>
      </c>
      <c r="B80" s="17" t="s">
        <v>63</v>
      </c>
      <c r="C80" s="102" t="s">
        <v>575</v>
      </c>
      <c r="D80" s="20" t="s">
        <v>25</v>
      </c>
      <c r="E80" s="105" t="s">
        <v>615</v>
      </c>
      <c r="F80" s="18"/>
      <c r="G80" s="20">
        <v>32</v>
      </c>
      <c r="H80" s="19">
        <v>39</v>
      </c>
      <c r="I80" s="60">
        <f t="shared" si="1"/>
        <v>71</v>
      </c>
      <c r="J80" s="110">
        <v>9957827105</v>
      </c>
      <c r="K80" s="18" t="s">
        <v>934</v>
      </c>
      <c r="L80" s="18" t="s">
        <v>935</v>
      </c>
      <c r="M80" s="18">
        <v>8812093940</v>
      </c>
      <c r="N80" s="121" t="s">
        <v>1541</v>
      </c>
      <c r="O80" s="121">
        <v>9957036522</v>
      </c>
      <c r="P80" s="115">
        <v>43648</v>
      </c>
      <c r="Q80" s="18" t="s">
        <v>164</v>
      </c>
      <c r="R80" s="18"/>
      <c r="S80" s="18"/>
      <c r="T80" s="18"/>
    </row>
    <row r="81" spans="1:20">
      <c r="A81" s="4">
        <v>77</v>
      </c>
      <c r="B81" s="17" t="s">
        <v>63</v>
      </c>
      <c r="C81" s="102" t="s">
        <v>576</v>
      </c>
      <c r="D81" s="20" t="s">
        <v>25</v>
      </c>
      <c r="E81" s="105" t="s">
        <v>616</v>
      </c>
      <c r="F81" s="18"/>
      <c r="G81" s="20">
        <v>29</v>
      </c>
      <c r="H81" s="19">
        <v>33</v>
      </c>
      <c r="I81" s="60">
        <f t="shared" si="1"/>
        <v>62</v>
      </c>
      <c r="J81" s="110">
        <v>7896739932</v>
      </c>
      <c r="K81" s="18" t="s">
        <v>934</v>
      </c>
      <c r="L81" s="18" t="s">
        <v>935</v>
      </c>
      <c r="M81" s="18">
        <v>8812093940</v>
      </c>
      <c r="N81" s="121" t="s">
        <v>1557</v>
      </c>
      <c r="O81" s="121">
        <v>9678364578</v>
      </c>
      <c r="P81" s="115">
        <v>43649</v>
      </c>
      <c r="Q81" s="18" t="s">
        <v>158</v>
      </c>
      <c r="R81" s="18"/>
      <c r="S81" s="18"/>
      <c r="T81" s="18"/>
    </row>
    <row r="82" spans="1:20">
      <c r="A82" s="4">
        <v>78</v>
      </c>
      <c r="B82" s="17" t="s">
        <v>63</v>
      </c>
      <c r="C82" s="102" t="s">
        <v>577</v>
      </c>
      <c r="D82" s="20" t="s">
        <v>25</v>
      </c>
      <c r="E82" s="105" t="s">
        <v>617</v>
      </c>
      <c r="F82" s="18"/>
      <c r="G82" s="20">
        <v>58</v>
      </c>
      <c r="H82" s="19">
        <v>64</v>
      </c>
      <c r="I82" s="60">
        <f t="shared" si="1"/>
        <v>122</v>
      </c>
      <c r="J82" s="110">
        <v>8876461415</v>
      </c>
      <c r="K82" s="18" t="s">
        <v>934</v>
      </c>
      <c r="L82" s="18" t="s">
        <v>935</v>
      </c>
      <c r="M82" s="18">
        <v>8812093940</v>
      </c>
      <c r="N82" s="121" t="s">
        <v>1557</v>
      </c>
      <c r="O82" s="121">
        <v>9678364578</v>
      </c>
      <c r="P82" s="115">
        <v>43649</v>
      </c>
      <c r="Q82" s="18" t="s">
        <v>158</v>
      </c>
      <c r="R82" s="18"/>
      <c r="S82" s="18"/>
      <c r="T82" s="18"/>
    </row>
    <row r="83" spans="1:20">
      <c r="A83" s="4">
        <v>79</v>
      </c>
      <c r="B83" s="17" t="s">
        <v>63</v>
      </c>
      <c r="C83" s="102" t="s">
        <v>578</v>
      </c>
      <c r="D83" s="20" t="s">
        <v>25</v>
      </c>
      <c r="E83" s="105" t="s">
        <v>618</v>
      </c>
      <c r="F83" s="18"/>
      <c r="G83" s="20">
        <v>41</v>
      </c>
      <c r="H83" s="19">
        <v>50</v>
      </c>
      <c r="I83" s="60">
        <f t="shared" si="1"/>
        <v>91</v>
      </c>
      <c r="J83" s="110">
        <v>7575998541</v>
      </c>
      <c r="K83" s="18" t="s">
        <v>1492</v>
      </c>
      <c r="L83" s="18" t="s">
        <v>1493</v>
      </c>
      <c r="M83" s="18"/>
      <c r="N83" s="121" t="s">
        <v>1558</v>
      </c>
      <c r="O83" s="121">
        <v>9678447802</v>
      </c>
      <c r="P83" s="115">
        <v>43650</v>
      </c>
      <c r="Q83" s="18" t="s">
        <v>159</v>
      </c>
      <c r="R83" s="18"/>
      <c r="S83" s="18"/>
      <c r="T83" s="18"/>
    </row>
    <row r="84" spans="1:20">
      <c r="A84" s="4">
        <v>80</v>
      </c>
      <c r="B84" s="17" t="s">
        <v>63</v>
      </c>
      <c r="C84" s="102" t="s">
        <v>579</v>
      </c>
      <c r="D84" s="20" t="s">
        <v>25</v>
      </c>
      <c r="E84" s="105" t="s">
        <v>619</v>
      </c>
      <c r="F84" s="18"/>
      <c r="G84" s="20">
        <v>53</v>
      </c>
      <c r="H84" s="19">
        <v>44</v>
      </c>
      <c r="I84" s="60">
        <f t="shared" si="1"/>
        <v>97</v>
      </c>
      <c r="J84" s="110">
        <v>8720957606</v>
      </c>
      <c r="K84" s="18" t="s">
        <v>1492</v>
      </c>
      <c r="L84" s="18" t="s">
        <v>1493</v>
      </c>
      <c r="M84" s="18"/>
      <c r="N84" s="121" t="s">
        <v>1558</v>
      </c>
      <c r="O84" s="121">
        <v>9678447802</v>
      </c>
      <c r="P84" s="115">
        <v>43650</v>
      </c>
      <c r="Q84" s="18" t="s">
        <v>159</v>
      </c>
      <c r="R84" s="18"/>
      <c r="S84" s="18"/>
      <c r="T84" s="18"/>
    </row>
    <row r="85" spans="1:20">
      <c r="A85" s="4">
        <v>81</v>
      </c>
      <c r="B85" s="17" t="s">
        <v>63</v>
      </c>
      <c r="C85" s="102" t="s">
        <v>580</v>
      </c>
      <c r="D85" s="20" t="s">
        <v>25</v>
      </c>
      <c r="E85" s="105" t="s">
        <v>620</v>
      </c>
      <c r="F85" s="18"/>
      <c r="G85" s="20">
        <v>56</v>
      </c>
      <c r="H85" s="19">
        <v>65</v>
      </c>
      <c r="I85" s="60">
        <f t="shared" si="1"/>
        <v>121</v>
      </c>
      <c r="J85" s="110">
        <v>7896796383</v>
      </c>
      <c r="K85" s="18" t="s">
        <v>1492</v>
      </c>
      <c r="L85" s="18" t="s">
        <v>1493</v>
      </c>
      <c r="M85" s="18"/>
      <c r="N85" s="121" t="s">
        <v>1558</v>
      </c>
      <c r="O85" s="121">
        <v>9678447802</v>
      </c>
      <c r="P85" s="115">
        <v>43651</v>
      </c>
      <c r="Q85" s="18" t="s">
        <v>160</v>
      </c>
      <c r="R85" s="18"/>
      <c r="S85" s="18"/>
      <c r="T85" s="18"/>
    </row>
    <row r="86" spans="1:20">
      <c r="A86" s="4">
        <v>82</v>
      </c>
      <c r="B86" s="17" t="s">
        <v>63</v>
      </c>
      <c r="C86" s="102" t="s">
        <v>581</v>
      </c>
      <c r="D86" s="20" t="s">
        <v>25</v>
      </c>
      <c r="E86" s="105" t="s">
        <v>621</v>
      </c>
      <c r="F86" s="18"/>
      <c r="G86" s="20">
        <v>43</v>
      </c>
      <c r="H86" s="19">
        <v>48</v>
      </c>
      <c r="I86" s="60">
        <f t="shared" si="1"/>
        <v>91</v>
      </c>
      <c r="J86" s="110">
        <v>9859811776</v>
      </c>
      <c r="K86" s="18" t="s">
        <v>918</v>
      </c>
      <c r="L86" s="18" t="s">
        <v>936</v>
      </c>
      <c r="M86" s="18">
        <v>9613209052</v>
      </c>
      <c r="N86" s="121" t="s">
        <v>1537</v>
      </c>
      <c r="O86" s="121">
        <v>9954294857</v>
      </c>
      <c r="P86" s="115">
        <v>43651</v>
      </c>
      <c r="Q86" s="18" t="s">
        <v>160</v>
      </c>
      <c r="R86" s="18"/>
      <c r="S86" s="18"/>
      <c r="T86" s="18"/>
    </row>
    <row r="87" spans="1:20">
      <c r="A87" s="4">
        <v>83</v>
      </c>
      <c r="B87" s="17" t="s">
        <v>63</v>
      </c>
      <c r="C87" s="102" t="s">
        <v>582</v>
      </c>
      <c r="D87" s="20" t="s">
        <v>25</v>
      </c>
      <c r="E87" s="105" t="s">
        <v>622</v>
      </c>
      <c r="F87" s="18"/>
      <c r="G87" s="20">
        <v>57</v>
      </c>
      <c r="H87" s="19">
        <v>59</v>
      </c>
      <c r="I87" s="60">
        <f t="shared" si="1"/>
        <v>116</v>
      </c>
      <c r="J87" s="110">
        <v>9127270672</v>
      </c>
      <c r="K87" s="18" t="s">
        <v>918</v>
      </c>
      <c r="L87" s="18" t="s">
        <v>936</v>
      </c>
      <c r="M87" s="18">
        <v>9613209052</v>
      </c>
      <c r="N87" s="121" t="s">
        <v>1537</v>
      </c>
      <c r="O87" s="121">
        <v>9954294857</v>
      </c>
      <c r="P87" s="115">
        <v>43652</v>
      </c>
      <c r="Q87" s="18" t="s">
        <v>161</v>
      </c>
      <c r="R87" s="18"/>
      <c r="S87" s="18"/>
      <c r="T87" s="18"/>
    </row>
    <row r="88" spans="1:20">
      <c r="A88" s="4">
        <v>84</v>
      </c>
      <c r="B88" s="17"/>
      <c r="C88" s="102"/>
      <c r="D88" s="20"/>
      <c r="E88" s="105"/>
      <c r="F88" s="18"/>
      <c r="G88" s="20"/>
      <c r="H88" s="19"/>
      <c r="I88" s="60">
        <f t="shared" si="1"/>
        <v>0</v>
      </c>
      <c r="J88" s="110"/>
      <c r="K88" s="18"/>
      <c r="L88" s="18"/>
      <c r="M88" s="18"/>
      <c r="N88" s="18"/>
      <c r="O88" s="18"/>
      <c r="P88" s="115">
        <v>43653</v>
      </c>
      <c r="Q88" s="18" t="s">
        <v>162</v>
      </c>
      <c r="R88" s="18"/>
      <c r="S88" s="18"/>
      <c r="T88" s="18"/>
    </row>
    <row r="89" spans="1:20">
      <c r="A89" s="4">
        <v>85</v>
      </c>
      <c r="B89" s="17" t="s">
        <v>63</v>
      </c>
      <c r="C89" s="102" t="s">
        <v>583</v>
      </c>
      <c r="D89" s="20" t="s">
        <v>25</v>
      </c>
      <c r="E89" s="105" t="s">
        <v>623</v>
      </c>
      <c r="F89" s="18"/>
      <c r="G89" s="20">
        <v>32</v>
      </c>
      <c r="H89" s="19">
        <v>30</v>
      </c>
      <c r="I89" s="60">
        <f t="shared" si="1"/>
        <v>62</v>
      </c>
      <c r="J89" s="110">
        <v>8135964545</v>
      </c>
      <c r="K89" s="18" t="s">
        <v>1492</v>
      </c>
      <c r="L89" s="18" t="s">
        <v>1493</v>
      </c>
      <c r="M89" s="18"/>
      <c r="N89" s="121" t="s">
        <v>1558</v>
      </c>
      <c r="O89" s="121">
        <v>9678447802</v>
      </c>
      <c r="P89" s="115">
        <v>43654</v>
      </c>
      <c r="Q89" s="18" t="s">
        <v>163</v>
      </c>
      <c r="R89" s="18"/>
      <c r="S89" s="18"/>
      <c r="T89" s="18"/>
    </row>
    <row r="90" spans="1:20">
      <c r="A90" s="4">
        <v>86</v>
      </c>
      <c r="B90" s="17" t="s">
        <v>63</v>
      </c>
      <c r="C90" s="102" t="s">
        <v>584</v>
      </c>
      <c r="D90" s="20" t="s">
        <v>25</v>
      </c>
      <c r="E90" s="105" t="s">
        <v>624</v>
      </c>
      <c r="F90" s="18"/>
      <c r="G90" s="20">
        <v>29</v>
      </c>
      <c r="H90" s="19">
        <v>35</v>
      </c>
      <c r="I90" s="60">
        <f t="shared" si="1"/>
        <v>64</v>
      </c>
      <c r="J90" s="110">
        <v>7662054031</v>
      </c>
      <c r="K90" s="18" t="s">
        <v>1492</v>
      </c>
      <c r="L90" s="18" t="s">
        <v>1493</v>
      </c>
      <c r="M90" s="18"/>
      <c r="N90" s="121" t="s">
        <v>1558</v>
      </c>
      <c r="O90" s="121">
        <v>9678447802</v>
      </c>
      <c r="P90" s="115">
        <v>40002</v>
      </c>
      <c r="Q90" s="18" t="s">
        <v>163</v>
      </c>
      <c r="R90" s="18"/>
      <c r="S90" s="18"/>
      <c r="T90" s="18"/>
    </row>
    <row r="91" spans="1:20">
      <c r="A91" s="4">
        <v>87</v>
      </c>
      <c r="B91" s="17" t="s">
        <v>63</v>
      </c>
      <c r="C91" s="102" t="s">
        <v>585</v>
      </c>
      <c r="D91" s="20" t="s">
        <v>25</v>
      </c>
      <c r="E91" s="105" t="s">
        <v>625</v>
      </c>
      <c r="F91" s="18"/>
      <c r="G91" s="20">
        <v>33</v>
      </c>
      <c r="H91" s="19">
        <v>58</v>
      </c>
      <c r="I91" s="60">
        <f t="shared" si="1"/>
        <v>91</v>
      </c>
      <c r="J91" s="110">
        <v>9678368207</v>
      </c>
      <c r="K91" s="18" t="s">
        <v>918</v>
      </c>
      <c r="L91" s="18" t="s">
        <v>936</v>
      </c>
      <c r="M91" s="18">
        <v>9613209052</v>
      </c>
      <c r="N91" s="121" t="s">
        <v>1537</v>
      </c>
      <c r="O91" s="121">
        <v>9954294857</v>
      </c>
      <c r="P91" s="115">
        <v>40003</v>
      </c>
      <c r="Q91" s="18" t="s">
        <v>164</v>
      </c>
      <c r="R91" s="18"/>
      <c r="S91" s="18"/>
      <c r="T91" s="18"/>
    </row>
    <row r="92" spans="1:20">
      <c r="A92" s="4">
        <v>88</v>
      </c>
      <c r="B92" s="17" t="s">
        <v>63</v>
      </c>
      <c r="C92" s="102" t="s">
        <v>586</v>
      </c>
      <c r="D92" s="20" t="s">
        <v>25</v>
      </c>
      <c r="E92" s="105" t="s">
        <v>626</v>
      </c>
      <c r="F92" s="18"/>
      <c r="G92" s="20">
        <v>39</v>
      </c>
      <c r="H92" s="19">
        <v>49</v>
      </c>
      <c r="I92" s="60">
        <f t="shared" si="1"/>
        <v>88</v>
      </c>
      <c r="J92" s="110">
        <v>8473923507</v>
      </c>
      <c r="K92" s="18" t="s">
        <v>918</v>
      </c>
      <c r="L92" s="18" t="s">
        <v>936</v>
      </c>
      <c r="M92" s="18">
        <v>9613209052</v>
      </c>
      <c r="N92" s="121" t="s">
        <v>1537</v>
      </c>
      <c r="O92" s="121">
        <v>9954294857</v>
      </c>
      <c r="P92" s="115">
        <v>43655</v>
      </c>
      <c r="Q92" s="18" t="s">
        <v>164</v>
      </c>
      <c r="R92" s="18"/>
      <c r="S92" s="18"/>
      <c r="T92" s="18"/>
    </row>
    <row r="93" spans="1:20">
      <c r="A93" s="4">
        <v>89</v>
      </c>
      <c r="B93" s="17" t="s">
        <v>63</v>
      </c>
      <c r="C93" s="102" t="s">
        <v>587</v>
      </c>
      <c r="D93" s="20" t="s">
        <v>25</v>
      </c>
      <c r="E93" s="105" t="s">
        <v>627</v>
      </c>
      <c r="F93" s="18"/>
      <c r="G93" s="20">
        <v>45</v>
      </c>
      <c r="H93" s="19">
        <v>44</v>
      </c>
      <c r="I93" s="60">
        <f t="shared" si="1"/>
        <v>89</v>
      </c>
      <c r="J93" s="110">
        <v>9706903194</v>
      </c>
      <c r="K93" s="18" t="s">
        <v>918</v>
      </c>
      <c r="L93" s="18" t="s">
        <v>936</v>
      </c>
      <c r="M93" s="18">
        <v>9613209052</v>
      </c>
      <c r="N93" s="121" t="s">
        <v>1537</v>
      </c>
      <c r="O93" s="121">
        <v>9954294857</v>
      </c>
      <c r="P93" s="115">
        <v>43656</v>
      </c>
      <c r="Q93" s="18" t="s">
        <v>158</v>
      </c>
      <c r="R93" s="18"/>
      <c r="S93" s="18"/>
      <c r="T93" s="18"/>
    </row>
    <row r="94" spans="1:20">
      <c r="A94" s="4">
        <v>90</v>
      </c>
      <c r="B94" s="17" t="s">
        <v>63</v>
      </c>
      <c r="C94" s="102" t="s">
        <v>588</v>
      </c>
      <c r="D94" s="20" t="s">
        <v>25</v>
      </c>
      <c r="E94" s="105" t="s">
        <v>628</v>
      </c>
      <c r="F94" s="18"/>
      <c r="G94" s="20">
        <v>21</v>
      </c>
      <c r="H94" s="19">
        <v>17</v>
      </c>
      <c r="I94" s="60">
        <f t="shared" si="1"/>
        <v>38</v>
      </c>
      <c r="J94" s="110">
        <v>8876136720</v>
      </c>
      <c r="K94" s="18" t="s">
        <v>918</v>
      </c>
      <c r="L94" s="18" t="s">
        <v>936</v>
      </c>
      <c r="M94" s="18">
        <v>9613209052</v>
      </c>
      <c r="N94" s="121" t="s">
        <v>1537</v>
      </c>
      <c r="O94" s="121">
        <v>9954294857</v>
      </c>
      <c r="P94" s="115">
        <v>43656</v>
      </c>
      <c r="Q94" s="18" t="s">
        <v>158</v>
      </c>
      <c r="R94" s="18"/>
      <c r="S94" s="18"/>
      <c r="T94" s="18"/>
    </row>
    <row r="95" spans="1:20">
      <c r="A95" s="4">
        <v>91</v>
      </c>
      <c r="B95" s="17"/>
      <c r="C95" s="102"/>
      <c r="D95" s="20"/>
      <c r="E95" s="105"/>
      <c r="F95" s="18"/>
      <c r="G95" s="20"/>
      <c r="H95" s="19"/>
      <c r="I95" s="60">
        <f t="shared" si="1"/>
        <v>0</v>
      </c>
      <c r="J95" s="110"/>
      <c r="K95" s="18"/>
      <c r="L95" s="18"/>
      <c r="M95" s="18"/>
      <c r="N95" s="18"/>
      <c r="O95" s="18"/>
      <c r="P95" s="115">
        <v>43657</v>
      </c>
      <c r="Q95" s="18" t="s">
        <v>159</v>
      </c>
      <c r="R95" s="18"/>
      <c r="S95" s="18"/>
      <c r="T95" s="18"/>
    </row>
    <row r="96" spans="1:20">
      <c r="A96" s="4">
        <v>92</v>
      </c>
      <c r="B96" s="17" t="s">
        <v>63</v>
      </c>
      <c r="C96" s="102" t="s">
        <v>589</v>
      </c>
      <c r="D96" s="20" t="s">
        <v>25</v>
      </c>
      <c r="E96" s="105" t="s">
        <v>629</v>
      </c>
      <c r="F96" s="18"/>
      <c r="G96" s="20">
        <v>33</v>
      </c>
      <c r="H96" s="19">
        <v>31</v>
      </c>
      <c r="I96" s="60">
        <f t="shared" si="1"/>
        <v>64</v>
      </c>
      <c r="J96" s="110">
        <v>8811019551</v>
      </c>
      <c r="K96" s="18" t="s">
        <v>918</v>
      </c>
      <c r="L96" s="18" t="s">
        <v>936</v>
      </c>
      <c r="M96" s="18">
        <v>9678233867</v>
      </c>
      <c r="N96" s="121" t="s">
        <v>1546</v>
      </c>
      <c r="O96" s="121">
        <v>9954465371</v>
      </c>
      <c r="P96" s="115">
        <v>43658</v>
      </c>
      <c r="Q96" s="18" t="s">
        <v>160</v>
      </c>
      <c r="R96" s="18"/>
      <c r="S96" s="18"/>
      <c r="T96" s="18"/>
    </row>
    <row r="97" spans="1:20">
      <c r="A97" s="4">
        <v>93</v>
      </c>
      <c r="B97" s="17" t="s">
        <v>63</v>
      </c>
      <c r="C97" s="102" t="s">
        <v>590</v>
      </c>
      <c r="D97" s="20" t="s">
        <v>25</v>
      </c>
      <c r="E97" s="105" t="s">
        <v>630</v>
      </c>
      <c r="F97" s="18"/>
      <c r="G97" s="20">
        <v>64</v>
      </c>
      <c r="H97" s="19">
        <v>74</v>
      </c>
      <c r="I97" s="60">
        <f t="shared" si="1"/>
        <v>138</v>
      </c>
      <c r="J97" s="110">
        <v>9957533942</v>
      </c>
      <c r="K97" s="18" t="s">
        <v>1494</v>
      </c>
      <c r="L97" s="18" t="s">
        <v>917</v>
      </c>
      <c r="M97" s="18">
        <v>9678233867</v>
      </c>
      <c r="N97" s="121" t="s">
        <v>1546</v>
      </c>
      <c r="O97" s="121">
        <v>9954465371</v>
      </c>
      <c r="P97" s="115">
        <v>43659</v>
      </c>
      <c r="Q97" s="18" t="s">
        <v>161</v>
      </c>
      <c r="R97" s="18"/>
      <c r="S97" s="18"/>
      <c r="T97" s="18"/>
    </row>
    <row r="98" spans="1:20">
      <c r="A98" s="4">
        <v>94</v>
      </c>
      <c r="B98" s="17" t="s">
        <v>63</v>
      </c>
      <c r="C98" s="102"/>
      <c r="D98" s="20"/>
      <c r="E98" s="105"/>
      <c r="F98" s="18"/>
      <c r="G98" s="20"/>
      <c r="H98" s="19"/>
      <c r="I98" s="60">
        <f t="shared" si="1"/>
        <v>0</v>
      </c>
      <c r="J98" s="110"/>
      <c r="K98" s="18"/>
      <c r="L98" s="18"/>
      <c r="M98" s="18"/>
      <c r="N98" s="18"/>
      <c r="O98" s="18"/>
      <c r="P98" s="115">
        <v>43660</v>
      </c>
      <c r="Q98" s="18" t="s">
        <v>162</v>
      </c>
      <c r="R98" s="18"/>
      <c r="S98" s="18"/>
      <c r="T98" s="18"/>
    </row>
    <row r="99" spans="1:20">
      <c r="A99" s="4">
        <v>95</v>
      </c>
      <c r="B99" s="17" t="s">
        <v>63</v>
      </c>
      <c r="C99" s="102" t="s">
        <v>591</v>
      </c>
      <c r="D99" s="20" t="s">
        <v>25</v>
      </c>
      <c r="E99" s="105" t="s">
        <v>631</v>
      </c>
      <c r="F99" s="18"/>
      <c r="G99" s="20">
        <v>70</v>
      </c>
      <c r="H99" s="19">
        <v>50</v>
      </c>
      <c r="I99" s="60">
        <f t="shared" si="1"/>
        <v>120</v>
      </c>
      <c r="J99" s="110">
        <v>9864233483</v>
      </c>
      <c r="K99" s="18" t="s">
        <v>1494</v>
      </c>
      <c r="L99" s="18" t="s">
        <v>917</v>
      </c>
      <c r="M99" s="18">
        <v>9678233867</v>
      </c>
      <c r="N99" s="121" t="s">
        <v>1546</v>
      </c>
      <c r="O99" s="121">
        <v>9954465371</v>
      </c>
      <c r="P99" s="115">
        <v>43661</v>
      </c>
      <c r="Q99" s="18" t="s">
        <v>163</v>
      </c>
      <c r="R99" s="18"/>
      <c r="S99" s="18"/>
      <c r="T99" s="18"/>
    </row>
    <row r="100" spans="1:20">
      <c r="A100" s="4">
        <v>96</v>
      </c>
      <c r="B100" s="17" t="s">
        <v>63</v>
      </c>
      <c r="C100" s="102" t="s">
        <v>1495</v>
      </c>
      <c r="D100" s="20" t="s">
        <v>25</v>
      </c>
      <c r="E100" s="105" t="s">
        <v>632</v>
      </c>
      <c r="F100" s="18"/>
      <c r="G100" s="20">
        <v>64</v>
      </c>
      <c r="H100" s="19">
        <v>58</v>
      </c>
      <c r="I100" s="60">
        <f t="shared" si="1"/>
        <v>122</v>
      </c>
      <c r="J100" s="110">
        <v>8011256352</v>
      </c>
      <c r="K100" s="18" t="s">
        <v>934</v>
      </c>
      <c r="L100" s="18"/>
      <c r="M100" s="18"/>
      <c r="N100" s="18"/>
      <c r="O100" s="18"/>
      <c r="P100" s="115">
        <v>43662</v>
      </c>
      <c r="Q100" s="18" t="s">
        <v>164</v>
      </c>
      <c r="R100" s="18"/>
      <c r="S100" s="18"/>
      <c r="T100" s="18"/>
    </row>
    <row r="101" spans="1:20">
      <c r="A101" s="4">
        <v>97</v>
      </c>
      <c r="B101" s="17" t="s">
        <v>63</v>
      </c>
      <c r="C101" s="102" t="s">
        <v>592</v>
      </c>
      <c r="D101" s="20" t="s">
        <v>25</v>
      </c>
      <c r="E101" s="105" t="s">
        <v>633</v>
      </c>
      <c r="F101" s="18"/>
      <c r="G101" s="20">
        <v>54</v>
      </c>
      <c r="H101" s="19">
        <v>48</v>
      </c>
      <c r="I101" s="60">
        <f t="shared" si="1"/>
        <v>102</v>
      </c>
      <c r="J101" s="110">
        <v>9859756567</v>
      </c>
      <c r="K101" s="18" t="s">
        <v>1496</v>
      </c>
      <c r="L101" s="18"/>
      <c r="M101" s="18"/>
      <c r="N101" s="121" t="s">
        <v>1602</v>
      </c>
      <c r="O101" s="121">
        <v>9854717902</v>
      </c>
      <c r="P101" s="115">
        <v>43663</v>
      </c>
      <c r="Q101" s="18" t="s">
        <v>158</v>
      </c>
      <c r="R101" s="18"/>
      <c r="S101" s="18"/>
      <c r="T101" s="18"/>
    </row>
    <row r="102" spans="1:20">
      <c r="A102" s="4">
        <v>98</v>
      </c>
      <c r="B102" s="17" t="s">
        <v>63</v>
      </c>
      <c r="C102" s="102" t="s">
        <v>593</v>
      </c>
      <c r="D102" s="20" t="s">
        <v>25</v>
      </c>
      <c r="E102" s="105" t="s">
        <v>634</v>
      </c>
      <c r="F102" s="18"/>
      <c r="G102" s="20">
        <v>32</v>
      </c>
      <c r="H102" s="19">
        <v>33</v>
      </c>
      <c r="I102" s="60">
        <f t="shared" si="1"/>
        <v>65</v>
      </c>
      <c r="J102" s="110">
        <v>8811870573</v>
      </c>
      <c r="K102" s="18" t="s">
        <v>918</v>
      </c>
      <c r="L102" s="18" t="s">
        <v>936</v>
      </c>
      <c r="M102" s="18">
        <v>9678233867</v>
      </c>
      <c r="N102" s="18"/>
      <c r="O102" s="18"/>
      <c r="P102" s="115">
        <v>43664</v>
      </c>
      <c r="Q102" s="18" t="s">
        <v>159</v>
      </c>
      <c r="R102" s="18"/>
      <c r="S102" s="18"/>
      <c r="T102" s="18"/>
    </row>
    <row r="103" spans="1:20">
      <c r="A103" s="4">
        <v>99</v>
      </c>
      <c r="B103" s="17" t="s">
        <v>63</v>
      </c>
      <c r="C103" s="102" t="s">
        <v>594</v>
      </c>
      <c r="D103" s="20" t="s">
        <v>25</v>
      </c>
      <c r="E103" s="105" t="s">
        <v>635</v>
      </c>
      <c r="F103" s="18"/>
      <c r="G103" s="20">
        <v>34</v>
      </c>
      <c r="H103" s="19">
        <v>45</v>
      </c>
      <c r="I103" s="60">
        <f t="shared" si="1"/>
        <v>79</v>
      </c>
      <c r="J103" s="110">
        <v>9707137790</v>
      </c>
      <c r="K103" s="18" t="s">
        <v>1496</v>
      </c>
      <c r="L103" s="18"/>
      <c r="M103" s="18"/>
      <c r="N103" s="121" t="s">
        <v>1602</v>
      </c>
      <c r="O103" s="121">
        <v>9854717902</v>
      </c>
      <c r="P103" s="115">
        <v>43664</v>
      </c>
      <c r="Q103" s="18" t="s">
        <v>159</v>
      </c>
      <c r="R103" s="18"/>
      <c r="S103" s="18"/>
      <c r="T103" s="18"/>
    </row>
    <row r="104" spans="1:20">
      <c r="A104" s="4">
        <v>100</v>
      </c>
      <c r="B104" s="17" t="s">
        <v>63</v>
      </c>
      <c r="C104" s="102" t="s">
        <v>595</v>
      </c>
      <c r="D104" s="20" t="s">
        <v>25</v>
      </c>
      <c r="E104" s="105" t="s">
        <v>636</v>
      </c>
      <c r="F104" s="18"/>
      <c r="G104" s="20">
        <v>30</v>
      </c>
      <c r="H104" s="19">
        <v>31</v>
      </c>
      <c r="I104" s="60">
        <f t="shared" si="1"/>
        <v>61</v>
      </c>
      <c r="J104" s="110">
        <v>7662053013</v>
      </c>
      <c r="K104" s="18" t="s">
        <v>934</v>
      </c>
      <c r="L104" s="18" t="s">
        <v>935</v>
      </c>
      <c r="M104" s="18">
        <v>8812093940</v>
      </c>
      <c r="N104" s="121" t="s">
        <v>1603</v>
      </c>
      <c r="O104" s="121">
        <v>9954276107</v>
      </c>
      <c r="P104" s="115">
        <v>43664</v>
      </c>
      <c r="Q104" s="18" t="s">
        <v>159</v>
      </c>
      <c r="R104" s="18"/>
      <c r="S104" s="18"/>
      <c r="T104" s="18"/>
    </row>
    <row r="105" spans="1:20">
      <c r="A105" s="4">
        <v>101</v>
      </c>
      <c r="B105" s="17" t="s">
        <v>63</v>
      </c>
      <c r="C105" s="102" t="s">
        <v>1497</v>
      </c>
      <c r="D105" s="20" t="s">
        <v>25</v>
      </c>
      <c r="E105" s="105" t="s">
        <v>637</v>
      </c>
      <c r="F105" s="18"/>
      <c r="G105" s="20">
        <v>24</v>
      </c>
      <c r="H105" s="19">
        <v>25</v>
      </c>
      <c r="I105" s="60">
        <f t="shared" si="1"/>
        <v>49</v>
      </c>
      <c r="J105" s="110">
        <v>7896739975</v>
      </c>
      <c r="K105" s="18" t="s">
        <v>934</v>
      </c>
      <c r="L105" s="18" t="s">
        <v>935</v>
      </c>
      <c r="M105" s="18">
        <v>8812093940</v>
      </c>
      <c r="N105" s="121" t="s">
        <v>1603</v>
      </c>
      <c r="O105" s="121">
        <v>9954276107</v>
      </c>
      <c r="P105" s="115">
        <v>43665</v>
      </c>
      <c r="Q105" s="18" t="s">
        <v>160</v>
      </c>
      <c r="R105" s="18"/>
      <c r="S105" s="18"/>
      <c r="T105" s="18"/>
    </row>
    <row r="106" spans="1:20">
      <c r="A106" s="4">
        <v>102</v>
      </c>
      <c r="B106" s="17" t="s">
        <v>63</v>
      </c>
      <c r="C106" s="102" t="s">
        <v>596</v>
      </c>
      <c r="D106" s="20" t="s">
        <v>25</v>
      </c>
      <c r="E106" s="105" t="s">
        <v>638</v>
      </c>
      <c r="F106" s="18"/>
      <c r="G106" s="20">
        <v>40</v>
      </c>
      <c r="H106" s="19">
        <v>35</v>
      </c>
      <c r="I106" s="60">
        <f t="shared" si="1"/>
        <v>75</v>
      </c>
      <c r="J106" s="110">
        <v>9957047752</v>
      </c>
      <c r="K106" s="18" t="s">
        <v>1498</v>
      </c>
      <c r="L106" s="18"/>
      <c r="M106" s="18"/>
      <c r="N106" s="18"/>
      <c r="O106" s="18"/>
      <c r="P106" s="115">
        <v>43665</v>
      </c>
      <c r="Q106" s="18" t="s">
        <v>160</v>
      </c>
      <c r="R106" s="18"/>
      <c r="S106" s="18"/>
      <c r="T106" s="18"/>
    </row>
    <row r="107" spans="1:20">
      <c r="A107" s="4">
        <v>103</v>
      </c>
      <c r="B107" s="17" t="s">
        <v>63</v>
      </c>
      <c r="C107" s="102" t="s">
        <v>597</v>
      </c>
      <c r="D107" s="20" t="s">
        <v>25</v>
      </c>
      <c r="E107" s="105" t="s">
        <v>639</v>
      </c>
      <c r="F107" s="18"/>
      <c r="G107" s="20">
        <v>27</v>
      </c>
      <c r="H107" s="19">
        <v>36</v>
      </c>
      <c r="I107" s="60">
        <f t="shared" si="1"/>
        <v>63</v>
      </c>
      <c r="J107" s="110">
        <v>7896536342</v>
      </c>
      <c r="K107" s="18" t="s">
        <v>1499</v>
      </c>
      <c r="L107" s="18"/>
      <c r="M107" s="18"/>
      <c r="N107" s="121" t="s">
        <v>1604</v>
      </c>
      <c r="O107" s="121">
        <v>8876442019</v>
      </c>
      <c r="P107" s="115">
        <v>43666</v>
      </c>
      <c r="Q107" s="18" t="s">
        <v>161</v>
      </c>
      <c r="R107" s="18"/>
      <c r="S107" s="18"/>
      <c r="T107" s="18"/>
    </row>
    <row r="108" spans="1:20">
      <c r="A108" s="4">
        <v>104</v>
      </c>
      <c r="B108" s="17" t="s">
        <v>63</v>
      </c>
      <c r="C108" s="102" t="s">
        <v>598</v>
      </c>
      <c r="D108" s="20" t="s">
        <v>25</v>
      </c>
      <c r="E108" s="105" t="s">
        <v>640</v>
      </c>
      <c r="F108" s="18"/>
      <c r="G108" s="20">
        <v>20</v>
      </c>
      <c r="H108" s="19">
        <v>28</v>
      </c>
      <c r="I108" s="60">
        <f t="shared" si="1"/>
        <v>48</v>
      </c>
      <c r="J108" s="110">
        <v>7896355179</v>
      </c>
      <c r="K108" s="18" t="s">
        <v>1499</v>
      </c>
      <c r="L108" s="18"/>
      <c r="M108" s="18"/>
      <c r="N108" s="121" t="s">
        <v>1604</v>
      </c>
      <c r="O108" s="121">
        <v>8876442019</v>
      </c>
      <c r="P108" s="115">
        <v>43666</v>
      </c>
      <c r="Q108" s="18" t="s">
        <v>161</v>
      </c>
      <c r="R108" s="18"/>
      <c r="S108" s="18"/>
      <c r="T108" s="18"/>
    </row>
    <row r="109" spans="1:20">
      <c r="A109" s="4">
        <v>105</v>
      </c>
      <c r="B109" s="17"/>
      <c r="C109" s="102"/>
      <c r="D109" s="20"/>
      <c r="E109" s="105"/>
      <c r="F109" s="18"/>
      <c r="G109" s="20"/>
      <c r="H109" s="19"/>
      <c r="I109" s="60">
        <f t="shared" si="1"/>
        <v>0</v>
      </c>
      <c r="J109" s="110"/>
      <c r="K109" s="18"/>
      <c r="L109" s="18"/>
      <c r="M109" s="18"/>
      <c r="N109" s="18"/>
      <c r="O109" s="18"/>
      <c r="P109" s="115">
        <v>43667</v>
      </c>
      <c r="Q109" s="18" t="s">
        <v>162</v>
      </c>
      <c r="R109" s="18"/>
      <c r="S109" s="18"/>
      <c r="T109" s="18"/>
    </row>
    <row r="110" spans="1:20">
      <c r="A110" s="4">
        <v>106</v>
      </c>
      <c r="B110" s="17" t="s">
        <v>63</v>
      </c>
      <c r="C110" s="102" t="s">
        <v>599</v>
      </c>
      <c r="D110" s="20" t="s">
        <v>25</v>
      </c>
      <c r="E110" s="105" t="s">
        <v>641</v>
      </c>
      <c r="F110" s="18"/>
      <c r="G110" s="20">
        <v>30</v>
      </c>
      <c r="H110" s="19">
        <v>32</v>
      </c>
      <c r="I110" s="60">
        <f t="shared" si="1"/>
        <v>62</v>
      </c>
      <c r="J110" s="110">
        <v>9957978849</v>
      </c>
      <c r="K110" s="18" t="s">
        <v>1496</v>
      </c>
      <c r="L110" s="18"/>
      <c r="M110" s="18"/>
      <c r="N110" s="121" t="s">
        <v>1602</v>
      </c>
      <c r="O110" s="121">
        <v>9854717902</v>
      </c>
      <c r="P110" s="115">
        <v>43668</v>
      </c>
      <c r="Q110" s="18" t="s">
        <v>163</v>
      </c>
      <c r="R110" s="18"/>
      <c r="S110" s="18"/>
      <c r="T110" s="18"/>
    </row>
    <row r="111" spans="1:20">
      <c r="A111" s="4">
        <v>107</v>
      </c>
      <c r="B111" s="17" t="s">
        <v>63</v>
      </c>
      <c r="C111" s="102" t="s">
        <v>600</v>
      </c>
      <c r="D111" s="20" t="s">
        <v>25</v>
      </c>
      <c r="E111" s="105" t="s">
        <v>642</v>
      </c>
      <c r="F111" s="18"/>
      <c r="G111" s="20">
        <v>25</v>
      </c>
      <c r="H111" s="19">
        <v>21</v>
      </c>
      <c r="I111" s="60">
        <f t="shared" si="1"/>
        <v>46</v>
      </c>
      <c r="J111" s="110">
        <v>9401226911</v>
      </c>
      <c r="K111" s="18" t="s">
        <v>1496</v>
      </c>
      <c r="L111" s="18"/>
      <c r="M111" s="18"/>
      <c r="N111" s="121" t="s">
        <v>1602</v>
      </c>
      <c r="O111" s="121">
        <v>9854717902</v>
      </c>
      <c r="P111" s="115">
        <v>43668</v>
      </c>
      <c r="Q111" s="18" t="s">
        <v>163</v>
      </c>
      <c r="R111" s="18"/>
      <c r="S111" s="18"/>
      <c r="T111" s="18"/>
    </row>
    <row r="112" spans="1:20">
      <c r="A112" s="4">
        <v>108</v>
      </c>
      <c r="B112" s="17" t="s">
        <v>63</v>
      </c>
      <c r="C112" s="102" t="s">
        <v>601</v>
      </c>
      <c r="D112" s="20" t="s">
        <v>25</v>
      </c>
      <c r="E112" s="105" t="s">
        <v>643</v>
      </c>
      <c r="F112" s="18"/>
      <c r="G112" s="20">
        <v>54</v>
      </c>
      <c r="H112" s="19">
        <v>43</v>
      </c>
      <c r="I112" s="60">
        <f t="shared" si="1"/>
        <v>97</v>
      </c>
      <c r="J112" s="110">
        <v>8761879820</v>
      </c>
      <c r="K112" s="18" t="s">
        <v>937</v>
      </c>
      <c r="L112" s="18" t="s">
        <v>938</v>
      </c>
      <c r="M112" s="18">
        <v>9401450450</v>
      </c>
      <c r="N112" s="121" t="s">
        <v>1601</v>
      </c>
      <c r="O112" s="121">
        <v>9854512103</v>
      </c>
      <c r="P112" s="115">
        <v>43669</v>
      </c>
      <c r="Q112" s="18" t="s">
        <v>164</v>
      </c>
      <c r="R112" s="18"/>
      <c r="S112" s="18"/>
      <c r="T112" s="18"/>
    </row>
    <row r="113" spans="1:20">
      <c r="A113" s="4">
        <v>109</v>
      </c>
      <c r="B113" s="17" t="s">
        <v>63</v>
      </c>
      <c r="C113" s="102" t="s">
        <v>602</v>
      </c>
      <c r="D113" s="20" t="s">
        <v>25</v>
      </c>
      <c r="E113" s="105" t="s">
        <v>644</v>
      </c>
      <c r="F113" s="18"/>
      <c r="G113" s="20">
        <v>34</v>
      </c>
      <c r="H113" s="19">
        <v>43</v>
      </c>
      <c r="I113" s="60">
        <f t="shared" si="1"/>
        <v>77</v>
      </c>
      <c r="J113" s="110">
        <v>9854731442</v>
      </c>
      <c r="K113" s="18" t="s">
        <v>937</v>
      </c>
      <c r="L113" s="18" t="s">
        <v>938</v>
      </c>
      <c r="M113" s="18">
        <v>9401450450</v>
      </c>
      <c r="N113" s="121" t="s">
        <v>1601</v>
      </c>
      <c r="O113" s="121">
        <v>9854512103</v>
      </c>
      <c r="P113" s="115">
        <v>43669</v>
      </c>
      <c r="Q113" s="18" t="s">
        <v>164</v>
      </c>
      <c r="R113" s="18"/>
      <c r="S113" s="18"/>
      <c r="T113" s="18"/>
    </row>
    <row r="114" spans="1:20">
      <c r="A114" s="4">
        <v>110</v>
      </c>
      <c r="B114" s="17" t="s">
        <v>63</v>
      </c>
      <c r="C114" s="102" t="s">
        <v>603</v>
      </c>
      <c r="D114" s="20" t="s">
        <v>25</v>
      </c>
      <c r="E114" s="105" t="s">
        <v>645</v>
      </c>
      <c r="F114" s="18"/>
      <c r="G114" s="20">
        <v>53</v>
      </c>
      <c r="H114" s="19">
        <v>59</v>
      </c>
      <c r="I114" s="60">
        <f t="shared" si="1"/>
        <v>112</v>
      </c>
      <c r="J114" s="110">
        <v>9508888867</v>
      </c>
      <c r="K114" s="18" t="s">
        <v>1496</v>
      </c>
      <c r="L114" s="18"/>
      <c r="M114" s="18"/>
      <c r="N114" s="121" t="s">
        <v>1602</v>
      </c>
      <c r="O114" s="121">
        <v>9854717902</v>
      </c>
      <c r="P114" s="115">
        <v>43670</v>
      </c>
      <c r="Q114" s="18" t="s">
        <v>158</v>
      </c>
      <c r="R114" s="18"/>
      <c r="S114" s="18"/>
      <c r="T114" s="18"/>
    </row>
    <row r="115" spans="1:20">
      <c r="A115" s="4">
        <v>111</v>
      </c>
      <c r="B115" s="17" t="s">
        <v>63</v>
      </c>
      <c r="C115" s="102" t="s">
        <v>604</v>
      </c>
      <c r="D115" s="20" t="s">
        <v>25</v>
      </c>
      <c r="E115" s="105" t="s">
        <v>646</v>
      </c>
      <c r="F115" s="18"/>
      <c r="G115" s="20">
        <v>25</v>
      </c>
      <c r="H115" s="19">
        <v>20</v>
      </c>
      <c r="I115" s="60">
        <f t="shared" si="1"/>
        <v>45</v>
      </c>
      <c r="J115" s="110">
        <v>7086601909</v>
      </c>
      <c r="K115" s="18" t="s">
        <v>937</v>
      </c>
      <c r="L115" s="18" t="s">
        <v>938</v>
      </c>
      <c r="M115" s="18">
        <v>9401450450</v>
      </c>
      <c r="N115" s="121" t="s">
        <v>1602</v>
      </c>
      <c r="O115" s="121">
        <v>9854717902</v>
      </c>
      <c r="P115" s="115">
        <v>43670</v>
      </c>
      <c r="Q115" s="18" t="s">
        <v>158</v>
      </c>
      <c r="R115" s="18"/>
      <c r="S115" s="18"/>
      <c r="T115" s="18"/>
    </row>
    <row r="116" spans="1:20">
      <c r="A116" s="4">
        <v>112</v>
      </c>
      <c r="B116" s="17" t="s">
        <v>63</v>
      </c>
      <c r="C116" s="102" t="s">
        <v>605</v>
      </c>
      <c r="D116" s="20" t="s">
        <v>25</v>
      </c>
      <c r="E116" s="105" t="s">
        <v>647</v>
      </c>
      <c r="F116" s="18"/>
      <c r="G116" s="20">
        <v>40</v>
      </c>
      <c r="H116" s="19">
        <v>44</v>
      </c>
      <c r="I116" s="60">
        <f t="shared" si="1"/>
        <v>84</v>
      </c>
      <c r="J116" s="110">
        <v>9859540766</v>
      </c>
      <c r="K116" s="18" t="s">
        <v>937</v>
      </c>
      <c r="L116" s="18" t="s">
        <v>938</v>
      </c>
      <c r="M116" s="18">
        <v>9401450450</v>
      </c>
      <c r="N116" s="217" t="s">
        <v>1600</v>
      </c>
      <c r="O116" s="218">
        <v>9859774371</v>
      </c>
      <c r="P116" s="115">
        <v>43671</v>
      </c>
      <c r="Q116" s="18" t="s">
        <v>159</v>
      </c>
      <c r="R116" s="18"/>
      <c r="S116" s="18"/>
      <c r="T116" s="18"/>
    </row>
    <row r="117" spans="1:20">
      <c r="A117" s="4">
        <v>113</v>
      </c>
      <c r="B117" s="17" t="s">
        <v>63</v>
      </c>
      <c r="C117" s="102" t="s">
        <v>1500</v>
      </c>
      <c r="D117" s="20" t="s">
        <v>25</v>
      </c>
      <c r="E117" s="105" t="s">
        <v>648</v>
      </c>
      <c r="F117" s="18"/>
      <c r="G117" s="20">
        <v>28</v>
      </c>
      <c r="H117" s="19">
        <v>25</v>
      </c>
      <c r="I117" s="60">
        <f t="shared" si="1"/>
        <v>53</v>
      </c>
      <c r="J117" s="110">
        <v>7663968354</v>
      </c>
      <c r="K117" s="18" t="s">
        <v>934</v>
      </c>
      <c r="L117" s="121" t="s">
        <v>1559</v>
      </c>
      <c r="M117" s="121">
        <v>9085690177</v>
      </c>
      <c r="N117" s="217" t="s">
        <v>1600</v>
      </c>
      <c r="O117" s="218">
        <v>9859774371</v>
      </c>
      <c r="P117" s="115">
        <v>43671</v>
      </c>
      <c r="Q117" s="18" t="s">
        <v>159</v>
      </c>
      <c r="R117" s="18"/>
      <c r="S117" s="18"/>
      <c r="T117" s="18"/>
    </row>
    <row r="118" spans="1:20">
      <c r="A118" s="4">
        <v>114</v>
      </c>
      <c r="B118" s="17" t="s">
        <v>63</v>
      </c>
      <c r="C118" s="102" t="s">
        <v>606</v>
      </c>
      <c r="D118" s="20" t="s">
        <v>25</v>
      </c>
      <c r="E118" s="105" t="s">
        <v>649</v>
      </c>
      <c r="F118" s="18"/>
      <c r="G118" s="20">
        <v>40</v>
      </c>
      <c r="H118" s="19">
        <v>47</v>
      </c>
      <c r="I118" s="60">
        <f t="shared" si="1"/>
        <v>87</v>
      </c>
      <c r="J118" s="110">
        <v>9401232458</v>
      </c>
      <c r="K118" s="18" t="s">
        <v>1499</v>
      </c>
      <c r="L118" s="18"/>
      <c r="M118" s="18"/>
      <c r="N118" s="121" t="s">
        <v>1604</v>
      </c>
      <c r="O118" s="121">
        <v>8876442019</v>
      </c>
      <c r="P118" s="115">
        <v>43672</v>
      </c>
      <c r="Q118" s="18" t="s">
        <v>160</v>
      </c>
      <c r="R118" s="18"/>
      <c r="S118" s="18"/>
      <c r="T118" s="18"/>
    </row>
    <row r="119" spans="1:20">
      <c r="A119" s="4">
        <v>115</v>
      </c>
      <c r="B119" s="17" t="s">
        <v>63</v>
      </c>
      <c r="C119" s="102" t="s">
        <v>607</v>
      </c>
      <c r="D119" s="20" t="s">
        <v>25</v>
      </c>
      <c r="E119" s="105" t="s">
        <v>650</v>
      </c>
      <c r="F119" s="18"/>
      <c r="G119" s="20">
        <v>29</v>
      </c>
      <c r="H119" s="19">
        <v>47</v>
      </c>
      <c r="I119" s="60">
        <f t="shared" si="1"/>
        <v>76</v>
      </c>
      <c r="J119" s="110">
        <v>9957533868</v>
      </c>
      <c r="K119" s="18" t="s">
        <v>1499</v>
      </c>
      <c r="L119" s="18"/>
      <c r="M119" s="18"/>
      <c r="N119" s="121" t="s">
        <v>1604</v>
      </c>
      <c r="O119" s="121">
        <v>8876442019</v>
      </c>
      <c r="P119" s="115">
        <v>43672</v>
      </c>
      <c r="Q119" s="18" t="s">
        <v>160</v>
      </c>
      <c r="R119" s="18"/>
      <c r="S119" s="18"/>
      <c r="T119" s="18"/>
    </row>
    <row r="120" spans="1:20">
      <c r="A120" s="4">
        <v>116</v>
      </c>
      <c r="B120" s="17" t="s">
        <v>63</v>
      </c>
      <c r="C120" s="102" t="s">
        <v>608</v>
      </c>
      <c r="D120" s="20" t="s">
        <v>25</v>
      </c>
      <c r="E120" s="105" t="s">
        <v>651</v>
      </c>
      <c r="F120" s="18"/>
      <c r="G120" s="20">
        <v>37</v>
      </c>
      <c r="H120" s="19">
        <v>32</v>
      </c>
      <c r="I120" s="60">
        <f t="shared" si="1"/>
        <v>69</v>
      </c>
      <c r="J120" s="110">
        <v>9401968859</v>
      </c>
      <c r="K120" s="18" t="s">
        <v>1501</v>
      </c>
      <c r="L120" s="217" t="s">
        <v>1560</v>
      </c>
      <c r="M120" s="218">
        <v>9678930880</v>
      </c>
      <c r="N120" s="217" t="s">
        <v>1560</v>
      </c>
      <c r="O120" s="218">
        <v>9678930880</v>
      </c>
      <c r="P120" s="115">
        <v>43673</v>
      </c>
      <c r="Q120" s="18" t="s">
        <v>161</v>
      </c>
      <c r="R120" s="18"/>
      <c r="S120" s="18"/>
      <c r="T120" s="18"/>
    </row>
    <row r="121" spans="1:20">
      <c r="A121" s="4">
        <v>117</v>
      </c>
      <c r="B121" s="17" t="s">
        <v>63</v>
      </c>
      <c r="C121" s="102" t="s">
        <v>609</v>
      </c>
      <c r="D121" s="20" t="s">
        <v>25</v>
      </c>
      <c r="E121" s="105" t="s">
        <v>652</v>
      </c>
      <c r="F121" s="18"/>
      <c r="G121" s="20">
        <v>45</v>
      </c>
      <c r="H121" s="19">
        <v>34</v>
      </c>
      <c r="I121" s="60">
        <f t="shared" si="1"/>
        <v>79</v>
      </c>
      <c r="J121" s="110">
        <v>7638867852</v>
      </c>
      <c r="K121" s="18" t="s">
        <v>1501</v>
      </c>
      <c r="L121" s="217" t="s">
        <v>1560</v>
      </c>
      <c r="M121" s="218">
        <v>9678930880</v>
      </c>
      <c r="N121" s="217" t="s">
        <v>1560</v>
      </c>
      <c r="O121" s="218">
        <v>9678930880</v>
      </c>
      <c r="P121" s="115">
        <v>43673</v>
      </c>
      <c r="Q121" s="18" t="s">
        <v>161</v>
      </c>
      <c r="R121" s="18"/>
      <c r="S121" s="18"/>
      <c r="T121" s="18"/>
    </row>
    <row r="122" spans="1:20">
      <c r="A122" s="4">
        <v>118</v>
      </c>
      <c r="B122" s="17" t="s">
        <v>63</v>
      </c>
      <c r="C122" s="102" t="s">
        <v>610</v>
      </c>
      <c r="D122" s="20" t="s">
        <v>25</v>
      </c>
      <c r="E122" s="105" t="s">
        <v>653</v>
      </c>
      <c r="F122" s="18"/>
      <c r="G122" s="20">
        <v>31</v>
      </c>
      <c r="H122" s="19">
        <v>30</v>
      </c>
      <c r="I122" s="60">
        <f t="shared" si="1"/>
        <v>61</v>
      </c>
      <c r="J122" s="110">
        <v>8749890671</v>
      </c>
      <c r="K122" s="18" t="s">
        <v>1501</v>
      </c>
      <c r="L122" s="217" t="s">
        <v>1560</v>
      </c>
      <c r="M122" s="218">
        <v>9678930880</v>
      </c>
      <c r="N122" s="217" t="s">
        <v>1560</v>
      </c>
      <c r="O122" s="218">
        <v>9678930880</v>
      </c>
      <c r="P122" s="115">
        <v>43673</v>
      </c>
      <c r="Q122" s="18" t="s">
        <v>161</v>
      </c>
      <c r="R122" s="18"/>
      <c r="S122" s="18"/>
      <c r="T122" s="18"/>
    </row>
    <row r="123" spans="1:20">
      <c r="A123" s="4">
        <v>119</v>
      </c>
      <c r="B123" s="17"/>
      <c r="C123" s="102"/>
      <c r="D123" s="20"/>
      <c r="E123" s="105"/>
      <c r="F123" s="18"/>
      <c r="G123" s="20"/>
      <c r="H123" s="19"/>
      <c r="I123" s="60">
        <f t="shared" si="1"/>
        <v>0</v>
      </c>
      <c r="J123" s="110"/>
      <c r="K123" s="18"/>
      <c r="L123" s="18"/>
      <c r="M123" s="18"/>
      <c r="N123" s="18"/>
      <c r="O123" s="18"/>
      <c r="P123" s="115">
        <v>43674</v>
      </c>
      <c r="Q123" s="18" t="s">
        <v>162</v>
      </c>
      <c r="R123" s="18"/>
      <c r="S123" s="18"/>
      <c r="T123" s="18"/>
    </row>
    <row r="124" spans="1:20">
      <c r="A124" s="4">
        <v>120</v>
      </c>
      <c r="B124" s="17"/>
      <c r="C124" s="102"/>
      <c r="D124" s="20"/>
      <c r="E124" s="105"/>
      <c r="F124" s="18"/>
      <c r="G124" s="20"/>
      <c r="H124" s="19"/>
      <c r="I124" s="60">
        <f t="shared" si="1"/>
        <v>0</v>
      </c>
      <c r="J124" s="110"/>
      <c r="K124" s="18"/>
      <c r="L124" s="18"/>
      <c r="M124" s="18"/>
      <c r="N124" s="18"/>
      <c r="O124" s="18"/>
      <c r="P124" s="115">
        <v>43675</v>
      </c>
      <c r="Q124" s="18" t="s">
        <v>163</v>
      </c>
      <c r="R124" s="18"/>
      <c r="S124" s="18"/>
      <c r="T124" s="18"/>
    </row>
    <row r="125" spans="1:20" ht="33">
      <c r="A125" s="4">
        <v>121</v>
      </c>
      <c r="B125" s="17" t="s">
        <v>63</v>
      </c>
      <c r="C125" s="102" t="s">
        <v>611</v>
      </c>
      <c r="D125" s="20" t="s">
        <v>25</v>
      </c>
      <c r="E125" s="105" t="s">
        <v>654</v>
      </c>
      <c r="F125" s="18"/>
      <c r="G125" s="20">
        <v>18</v>
      </c>
      <c r="H125" s="19">
        <v>20</v>
      </c>
      <c r="I125" s="60">
        <f t="shared" si="1"/>
        <v>38</v>
      </c>
      <c r="J125" s="110">
        <v>8253958516</v>
      </c>
      <c r="K125" s="18" t="s">
        <v>937</v>
      </c>
      <c r="L125" s="18" t="s">
        <v>938</v>
      </c>
      <c r="M125" s="18">
        <v>9401450450</v>
      </c>
      <c r="N125" s="217" t="s">
        <v>1560</v>
      </c>
      <c r="O125" s="218">
        <v>9678930880</v>
      </c>
      <c r="P125" s="115">
        <v>43676</v>
      </c>
      <c r="Q125" s="18" t="s">
        <v>164</v>
      </c>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110</v>
      </c>
      <c r="D165" s="21"/>
      <c r="E165" s="13"/>
      <c r="F165" s="21"/>
      <c r="G165" s="61">
        <f>SUM(G5:G164)</f>
        <v>3340</v>
      </c>
      <c r="H165" s="61">
        <f>SUM(H5:H164)</f>
        <v>3381</v>
      </c>
      <c r="I165" s="61">
        <f>SUM(I5:I164)</f>
        <v>6721</v>
      </c>
      <c r="J165" s="21"/>
      <c r="K165" s="21"/>
      <c r="L165" s="21"/>
      <c r="M165" s="21"/>
      <c r="N165" s="21"/>
      <c r="O165" s="21"/>
      <c r="P165" s="14"/>
      <c r="Q165" s="21"/>
      <c r="R165" s="21"/>
      <c r="S165" s="21"/>
      <c r="T165" s="12"/>
    </row>
    <row r="166" spans="1:20">
      <c r="A166" s="44" t="s">
        <v>62</v>
      </c>
      <c r="B166" s="10">
        <f>COUNTIF(B$5:B$164,"Team 1")</f>
        <v>69</v>
      </c>
      <c r="C166" s="44" t="s">
        <v>25</v>
      </c>
      <c r="D166" s="10">
        <f>COUNTIF(D5:D164,"Anganwadi")</f>
        <v>108</v>
      </c>
    </row>
    <row r="167" spans="1:20">
      <c r="A167" s="44" t="s">
        <v>63</v>
      </c>
      <c r="B167" s="10">
        <f>COUNTIF(B$6:B$164,"Team 2")</f>
        <v>44</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110" zoomScaleNormal="110" workbookViewId="0">
      <pane xSplit="3" ySplit="4" topLeftCell="K5" activePane="bottomRight" state="frozen"/>
      <selection pane="topRight" activeCell="C1" sqref="C1"/>
      <selection pane="bottomLeft" activeCell="A5" sqref="A5"/>
      <selection pane="bottomRight" activeCell="N108" sqref="N108:O10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84" t="s">
        <v>70</v>
      </c>
      <c r="B1" s="184"/>
      <c r="C1" s="184"/>
      <c r="D1" s="56"/>
      <c r="E1" s="56"/>
      <c r="F1" s="56"/>
      <c r="G1" s="56"/>
      <c r="H1" s="56"/>
      <c r="I1" s="56"/>
      <c r="J1" s="56"/>
      <c r="K1" s="56"/>
      <c r="L1" s="56"/>
      <c r="M1" s="56"/>
      <c r="N1" s="56"/>
      <c r="O1" s="56"/>
      <c r="P1" s="56"/>
      <c r="Q1" s="56"/>
      <c r="R1" s="56"/>
      <c r="S1" s="56"/>
    </row>
    <row r="2" spans="1:20">
      <c r="A2" s="180" t="s">
        <v>59</v>
      </c>
      <c r="B2" s="181"/>
      <c r="C2" s="181"/>
      <c r="D2" s="25">
        <v>43678</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7" t="s">
        <v>62</v>
      </c>
      <c r="C5" s="90" t="s">
        <v>655</v>
      </c>
      <c r="D5" s="78" t="s">
        <v>23</v>
      </c>
      <c r="E5" s="78" t="s">
        <v>684</v>
      </c>
      <c r="F5" s="58" t="s">
        <v>1417</v>
      </c>
      <c r="G5" s="78">
        <v>19</v>
      </c>
      <c r="H5" s="17">
        <v>10</v>
      </c>
      <c r="I5" s="60">
        <f>SUM(G5:H5)</f>
        <v>29</v>
      </c>
      <c r="J5" s="78" t="s">
        <v>710</v>
      </c>
      <c r="K5" s="48" t="s">
        <v>942</v>
      </c>
      <c r="L5" s="48" t="s">
        <v>921</v>
      </c>
      <c r="M5" s="48">
        <v>9401450435</v>
      </c>
      <c r="N5" s="212" t="s">
        <v>1524</v>
      </c>
      <c r="O5" s="213">
        <v>9577373038</v>
      </c>
      <c r="P5" s="117">
        <v>43678</v>
      </c>
      <c r="Q5" s="48" t="s">
        <v>159</v>
      </c>
      <c r="R5" s="48"/>
      <c r="S5" s="18"/>
      <c r="T5" s="18"/>
    </row>
    <row r="6" spans="1:20">
      <c r="A6" s="4">
        <v>2</v>
      </c>
      <c r="B6" s="17" t="s">
        <v>62</v>
      </c>
      <c r="C6" s="90" t="s">
        <v>425</v>
      </c>
      <c r="D6" s="78" t="s">
        <v>23</v>
      </c>
      <c r="E6" s="78" t="s">
        <v>399</v>
      </c>
      <c r="F6" s="48" t="s">
        <v>1417</v>
      </c>
      <c r="G6" s="78">
        <v>35</v>
      </c>
      <c r="H6" s="19">
        <v>37</v>
      </c>
      <c r="I6" s="60">
        <f t="shared" ref="I6:I69" si="0">SUM(G6:H6)</f>
        <v>72</v>
      </c>
      <c r="J6" s="78" t="s">
        <v>452</v>
      </c>
      <c r="K6" s="48" t="s">
        <v>906</v>
      </c>
      <c r="L6" s="48" t="s">
        <v>919</v>
      </c>
      <c r="M6" s="48">
        <v>9854512959</v>
      </c>
      <c r="N6" s="212" t="s">
        <v>1521</v>
      </c>
      <c r="O6" s="214">
        <v>6900786234</v>
      </c>
      <c r="P6" s="117">
        <v>43678</v>
      </c>
      <c r="Q6" s="48" t="s">
        <v>159</v>
      </c>
      <c r="R6" s="48"/>
      <c r="S6" s="18"/>
      <c r="T6" s="18"/>
    </row>
    <row r="7" spans="1:20" ht="33">
      <c r="A7" s="4">
        <v>3</v>
      </c>
      <c r="B7" s="17" t="s">
        <v>62</v>
      </c>
      <c r="C7" s="90" t="s">
        <v>656</v>
      </c>
      <c r="D7" s="78" t="s">
        <v>23</v>
      </c>
      <c r="E7" s="78" t="s">
        <v>685</v>
      </c>
      <c r="F7" s="48" t="s">
        <v>1417</v>
      </c>
      <c r="G7" s="78">
        <v>15</v>
      </c>
      <c r="H7" s="19">
        <v>16</v>
      </c>
      <c r="I7" s="60">
        <f t="shared" si="0"/>
        <v>31</v>
      </c>
      <c r="J7" s="78" t="s">
        <v>711</v>
      </c>
      <c r="K7" s="48" t="s">
        <v>942</v>
      </c>
      <c r="L7" s="48" t="s">
        <v>943</v>
      </c>
      <c r="M7" s="48">
        <v>9854422180</v>
      </c>
      <c r="N7" s="212" t="s">
        <v>1524</v>
      </c>
      <c r="O7" s="213">
        <v>9577373038</v>
      </c>
      <c r="P7" s="117">
        <v>43678</v>
      </c>
      <c r="Q7" s="48" t="s">
        <v>159</v>
      </c>
      <c r="R7" s="48"/>
      <c r="S7" s="18"/>
      <c r="T7" s="18"/>
    </row>
    <row r="8" spans="1:20">
      <c r="A8" s="4">
        <v>4</v>
      </c>
      <c r="B8" s="17" t="s">
        <v>62</v>
      </c>
      <c r="C8" s="90" t="s">
        <v>657</v>
      </c>
      <c r="D8" s="78" t="s">
        <v>23</v>
      </c>
      <c r="E8" s="78" t="s">
        <v>686</v>
      </c>
      <c r="F8" s="48" t="s">
        <v>1489</v>
      </c>
      <c r="G8" s="78">
        <v>249</v>
      </c>
      <c r="H8" s="19">
        <v>230</v>
      </c>
      <c r="I8" s="60">
        <f t="shared" si="0"/>
        <v>479</v>
      </c>
      <c r="J8" s="78" t="s">
        <v>712</v>
      </c>
      <c r="K8" s="58" t="s">
        <v>944</v>
      </c>
      <c r="L8" s="58" t="s">
        <v>945</v>
      </c>
      <c r="M8" s="58">
        <v>9859231964</v>
      </c>
      <c r="N8" s="212"/>
      <c r="O8" s="58"/>
      <c r="P8" s="117">
        <v>43679</v>
      </c>
      <c r="Q8" s="48" t="s">
        <v>160</v>
      </c>
      <c r="R8" s="48"/>
      <c r="S8" s="18"/>
      <c r="T8" s="18"/>
    </row>
    <row r="9" spans="1:20">
      <c r="A9" s="4">
        <v>5</v>
      </c>
      <c r="B9" s="17" t="s">
        <v>62</v>
      </c>
      <c r="C9" s="90" t="s">
        <v>658</v>
      </c>
      <c r="D9" s="78" t="s">
        <v>23</v>
      </c>
      <c r="E9" s="78" t="s">
        <v>687</v>
      </c>
      <c r="F9" s="48" t="s">
        <v>1417</v>
      </c>
      <c r="G9" s="78">
        <v>8</v>
      </c>
      <c r="H9" s="19">
        <v>8</v>
      </c>
      <c r="I9" s="60">
        <f t="shared" si="0"/>
        <v>16</v>
      </c>
      <c r="J9" s="78" t="s">
        <v>713</v>
      </c>
      <c r="K9" s="48" t="s">
        <v>942</v>
      </c>
      <c r="L9" s="48" t="s">
        <v>943</v>
      </c>
      <c r="M9" s="48">
        <v>9854422180</v>
      </c>
      <c r="N9" s="212" t="s">
        <v>1524</v>
      </c>
      <c r="O9" s="213">
        <v>9577373038</v>
      </c>
      <c r="P9" s="117">
        <v>43679</v>
      </c>
      <c r="Q9" s="48" t="s">
        <v>160</v>
      </c>
      <c r="R9" s="48"/>
      <c r="S9" s="18"/>
      <c r="T9" s="18"/>
    </row>
    <row r="10" spans="1:20">
      <c r="A10" s="4">
        <v>6</v>
      </c>
      <c r="B10" s="17" t="s">
        <v>62</v>
      </c>
      <c r="C10" s="90"/>
      <c r="D10" s="78"/>
      <c r="E10" s="78"/>
      <c r="F10" s="48"/>
      <c r="G10" s="78"/>
      <c r="H10" s="19"/>
      <c r="I10" s="60">
        <f t="shared" si="0"/>
        <v>0</v>
      </c>
      <c r="J10" s="78"/>
      <c r="K10" s="48"/>
      <c r="L10" s="48"/>
      <c r="M10" s="48"/>
      <c r="N10" s="48"/>
      <c r="O10" s="48"/>
      <c r="P10" s="117">
        <v>43680</v>
      </c>
      <c r="Q10" s="48" t="s">
        <v>161</v>
      </c>
      <c r="R10" s="48"/>
      <c r="S10" s="18"/>
      <c r="T10" s="18"/>
    </row>
    <row r="11" spans="1:20">
      <c r="A11" s="4">
        <v>7</v>
      </c>
      <c r="B11" s="17" t="s">
        <v>62</v>
      </c>
      <c r="C11" s="90"/>
      <c r="D11" s="78"/>
      <c r="E11" s="78"/>
      <c r="F11" s="48"/>
      <c r="G11" s="78"/>
      <c r="H11" s="19"/>
      <c r="I11" s="60">
        <f t="shared" si="0"/>
        <v>0</v>
      </c>
      <c r="J11" s="78"/>
      <c r="K11" s="48"/>
      <c r="L11" s="48"/>
      <c r="M11" s="48"/>
      <c r="N11" s="48"/>
      <c r="O11" s="48"/>
      <c r="P11" s="117">
        <v>43681</v>
      </c>
      <c r="Q11" s="48" t="s">
        <v>162</v>
      </c>
      <c r="R11" s="48"/>
      <c r="S11" s="18"/>
      <c r="T11" s="18"/>
    </row>
    <row r="12" spans="1:20">
      <c r="A12" s="4">
        <v>8</v>
      </c>
      <c r="B12" s="17" t="s">
        <v>62</v>
      </c>
      <c r="C12" s="90"/>
      <c r="D12" s="78"/>
      <c r="E12" s="78"/>
      <c r="F12" s="48"/>
      <c r="G12" s="78"/>
      <c r="H12" s="19"/>
      <c r="I12" s="60">
        <f t="shared" si="0"/>
        <v>0</v>
      </c>
      <c r="J12" s="78"/>
      <c r="K12" s="48"/>
      <c r="L12" s="48"/>
      <c r="M12" s="48"/>
      <c r="N12" s="48"/>
      <c r="O12" s="48"/>
      <c r="P12" s="117">
        <v>43682</v>
      </c>
      <c r="Q12" s="48" t="s">
        <v>163</v>
      </c>
      <c r="R12" s="48"/>
      <c r="S12" s="18"/>
      <c r="T12" s="18"/>
    </row>
    <row r="13" spans="1:20" ht="33">
      <c r="A13" s="4">
        <v>9</v>
      </c>
      <c r="B13" s="17" t="s">
        <v>62</v>
      </c>
      <c r="C13" s="90" t="s">
        <v>659</v>
      </c>
      <c r="D13" s="78" t="s">
        <v>23</v>
      </c>
      <c r="E13" s="78" t="s">
        <v>688</v>
      </c>
      <c r="F13" s="48" t="s">
        <v>1417</v>
      </c>
      <c r="G13" s="78">
        <v>25</v>
      </c>
      <c r="H13" s="19">
        <v>30</v>
      </c>
      <c r="I13" s="60">
        <f t="shared" si="0"/>
        <v>55</v>
      </c>
      <c r="J13" s="78" t="s">
        <v>714</v>
      </c>
      <c r="K13" s="48" t="s">
        <v>906</v>
      </c>
      <c r="L13" s="48" t="s">
        <v>919</v>
      </c>
      <c r="M13" s="48">
        <v>9854512959</v>
      </c>
      <c r="N13" s="212" t="s">
        <v>1521</v>
      </c>
      <c r="O13" s="214">
        <v>6900786234</v>
      </c>
      <c r="P13" s="117">
        <v>43683</v>
      </c>
      <c r="Q13" s="48" t="s">
        <v>164</v>
      </c>
      <c r="R13" s="48"/>
      <c r="S13" s="18"/>
      <c r="T13" s="18"/>
    </row>
    <row r="14" spans="1:20">
      <c r="A14" s="4">
        <v>10</v>
      </c>
      <c r="B14" s="17" t="s">
        <v>62</v>
      </c>
      <c r="C14" s="90" t="s">
        <v>660</v>
      </c>
      <c r="D14" s="78" t="s">
        <v>23</v>
      </c>
      <c r="E14" s="78" t="s">
        <v>689</v>
      </c>
      <c r="F14" s="48" t="s">
        <v>1417</v>
      </c>
      <c r="G14" s="78">
        <v>12</v>
      </c>
      <c r="H14" s="19">
        <v>8</v>
      </c>
      <c r="I14" s="60">
        <f t="shared" si="0"/>
        <v>20</v>
      </c>
      <c r="J14" s="78" t="s">
        <v>715</v>
      </c>
      <c r="K14" s="48" t="s">
        <v>906</v>
      </c>
      <c r="L14" s="48" t="s">
        <v>912</v>
      </c>
      <c r="M14" s="48">
        <v>8721915192</v>
      </c>
      <c r="N14" s="212" t="s">
        <v>1520</v>
      </c>
      <c r="O14" s="214">
        <v>7086222705</v>
      </c>
      <c r="P14" s="117">
        <v>43683</v>
      </c>
      <c r="Q14" s="48" t="s">
        <v>164</v>
      </c>
      <c r="R14" s="48"/>
      <c r="S14" s="18"/>
      <c r="T14" s="18"/>
    </row>
    <row r="15" spans="1:20">
      <c r="A15" s="4">
        <v>11</v>
      </c>
      <c r="B15" s="17" t="s">
        <v>62</v>
      </c>
      <c r="C15" s="90" t="s">
        <v>661</v>
      </c>
      <c r="D15" s="78" t="s">
        <v>23</v>
      </c>
      <c r="E15" s="78" t="s">
        <v>690</v>
      </c>
      <c r="F15" s="58" t="s">
        <v>1417</v>
      </c>
      <c r="G15" s="78">
        <v>12</v>
      </c>
      <c r="H15" s="17">
        <v>14</v>
      </c>
      <c r="I15" s="60">
        <f t="shared" si="0"/>
        <v>26</v>
      </c>
      <c r="J15" s="78" t="s">
        <v>716</v>
      </c>
      <c r="K15" s="48" t="s">
        <v>906</v>
      </c>
      <c r="L15" s="48" t="s">
        <v>912</v>
      </c>
      <c r="M15" s="48">
        <v>8721915192</v>
      </c>
      <c r="N15" s="212" t="s">
        <v>1520</v>
      </c>
      <c r="O15" s="214">
        <v>7086222705</v>
      </c>
      <c r="P15" s="117">
        <v>43683</v>
      </c>
      <c r="Q15" s="48" t="s">
        <v>164</v>
      </c>
      <c r="R15" s="48"/>
      <c r="S15" s="18"/>
      <c r="T15" s="18"/>
    </row>
    <row r="16" spans="1:20">
      <c r="A16" s="4">
        <v>12</v>
      </c>
      <c r="B16" s="17" t="s">
        <v>62</v>
      </c>
      <c r="C16" s="90" t="s">
        <v>662</v>
      </c>
      <c r="D16" s="78" t="s">
        <v>23</v>
      </c>
      <c r="E16" s="78" t="s">
        <v>691</v>
      </c>
      <c r="F16" s="48" t="s">
        <v>1417</v>
      </c>
      <c r="G16" s="78">
        <v>13</v>
      </c>
      <c r="H16" s="19">
        <v>11</v>
      </c>
      <c r="I16" s="60">
        <f t="shared" si="0"/>
        <v>24</v>
      </c>
      <c r="J16" s="78" t="s">
        <v>717</v>
      </c>
      <c r="K16" s="48" t="s">
        <v>906</v>
      </c>
      <c r="L16" s="48" t="s">
        <v>912</v>
      </c>
      <c r="M16" s="48">
        <v>8721915192</v>
      </c>
      <c r="N16" s="212" t="s">
        <v>1520</v>
      </c>
      <c r="O16" s="214">
        <v>7086222705</v>
      </c>
      <c r="P16" s="117">
        <v>43684</v>
      </c>
      <c r="Q16" s="48" t="s">
        <v>158</v>
      </c>
      <c r="R16" s="48"/>
      <c r="S16" s="18"/>
      <c r="T16" s="18"/>
    </row>
    <row r="17" spans="1:20">
      <c r="A17" s="4">
        <v>13</v>
      </c>
      <c r="B17" s="17" t="s">
        <v>62</v>
      </c>
      <c r="C17" s="90" t="s">
        <v>663</v>
      </c>
      <c r="D17" s="78" t="s">
        <v>23</v>
      </c>
      <c r="E17" s="78" t="s">
        <v>692</v>
      </c>
      <c r="F17" s="48" t="s">
        <v>1417</v>
      </c>
      <c r="G17" s="78">
        <v>11</v>
      </c>
      <c r="H17" s="19">
        <v>18</v>
      </c>
      <c r="I17" s="60">
        <f t="shared" si="0"/>
        <v>29</v>
      </c>
      <c r="J17" s="78" t="s">
        <v>718</v>
      </c>
      <c r="K17" s="48" t="s">
        <v>920</v>
      </c>
      <c r="L17" s="48" t="s">
        <v>1561</v>
      </c>
      <c r="M17" s="48"/>
      <c r="N17" s="212" t="s">
        <v>1539</v>
      </c>
      <c r="O17" s="48"/>
      <c r="P17" s="117">
        <v>43685</v>
      </c>
      <c r="Q17" s="48" t="s">
        <v>159</v>
      </c>
      <c r="R17" s="48"/>
      <c r="S17" s="18"/>
      <c r="T17" s="18"/>
    </row>
    <row r="18" spans="1:20">
      <c r="A18" s="4">
        <v>14</v>
      </c>
      <c r="B18" s="17" t="s">
        <v>62</v>
      </c>
      <c r="C18" s="90" t="s">
        <v>664</v>
      </c>
      <c r="D18" s="78" t="s">
        <v>23</v>
      </c>
      <c r="E18" s="78" t="s">
        <v>693</v>
      </c>
      <c r="F18" s="48" t="s">
        <v>1417</v>
      </c>
      <c r="G18" s="78">
        <v>14</v>
      </c>
      <c r="H18" s="19">
        <v>16</v>
      </c>
      <c r="I18" s="60">
        <f t="shared" si="0"/>
        <v>30</v>
      </c>
      <c r="J18" s="78" t="s">
        <v>719</v>
      </c>
      <c r="K18" s="48" t="s">
        <v>920</v>
      </c>
      <c r="L18" s="48" t="s">
        <v>1561</v>
      </c>
      <c r="M18" s="48"/>
      <c r="N18" s="212" t="s">
        <v>1539</v>
      </c>
      <c r="O18" s="48"/>
      <c r="P18" s="117">
        <v>43685</v>
      </c>
      <c r="Q18" s="48" t="s">
        <v>159</v>
      </c>
      <c r="R18" s="48"/>
      <c r="S18" s="18"/>
      <c r="T18" s="18"/>
    </row>
    <row r="19" spans="1:20" ht="33">
      <c r="A19" s="4">
        <v>15</v>
      </c>
      <c r="B19" s="17" t="s">
        <v>62</v>
      </c>
      <c r="C19" s="90" t="s">
        <v>665</v>
      </c>
      <c r="D19" s="78" t="s">
        <v>23</v>
      </c>
      <c r="E19" s="78" t="s">
        <v>694</v>
      </c>
      <c r="F19" s="48" t="s">
        <v>1502</v>
      </c>
      <c r="G19" s="78">
        <v>64</v>
      </c>
      <c r="H19" s="19">
        <v>51</v>
      </c>
      <c r="I19" s="60">
        <f t="shared" si="0"/>
        <v>115</v>
      </c>
      <c r="J19" s="78" t="s">
        <v>720</v>
      </c>
      <c r="K19" s="48" t="s">
        <v>946</v>
      </c>
      <c r="L19" s="48" t="s">
        <v>947</v>
      </c>
      <c r="M19" s="48">
        <v>9577739885</v>
      </c>
      <c r="N19" s="217" t="s">
        <v>1562</v>
      </c>
      <c r="O19" s="218">
        <v>9854890105</v>
      </c>
      <c r="P19" s="117">
        <v>43686</v>
      </c>
      <c r="Q19" s="48" t="s">
        <v>160</v>
      </c>
      <c r="R19" s="48"/>
      <c r="S19" s="18"/>
      <c r="T19" s="18"/>
    </row>
    <row r="20" spans="1:20">
      <c r="A20" s="4">
        <v>16</v>
      </c>
      <c r="B20" s="17" t="s">
        <v>62</v>
      </c>
      <c r="C20" s="90" t="s">
        <v>666</v>
      </c>
      <c r="D20" s="78" t="s">
        <v>23</v>
      </c>
      <c r="E20" s="78" t="s">
        <v>695</v>
      </c>
      <c r="F20" s="48" t="s">
        <v>1502</v>
      </c>
      <c r="G20" s="78">
        <v>34</v>
      </c>
      <c r="H20" s="19">
        <v>28</v>
      </c>
      <c r="I20" s="60">
        <f t="shared" si="0"/>
        <v>62</v>
      </c>
      <c r="J20" s="78" t="s">
        <v>721</v>
      </c>
      <c r="K20" s="48" t="s">
        <v>946</v>
      </c>
      <c r="L20" s="48" t="s">
        <v>947</v>
      </c>
      <c r="M20" s="48">
        <v>9577739885</v>
      </c>
      <c r="N20" s="217" t="s">
        <v>1562</v>
      </c>
      <c r="O20" s="218">
        <v>9854890105</v>
      </c>
      <c r="P20" s="117">
        <v>43687</v>
      </c>
      <c r="Q20" s="48" t="s">
        <v>161</v>
      </c>
      <c r="R20" s="48"/>
      <c r="S20" s="18"/>
      <c r="T20" s="18"/>
    </row>
    <row r="21" spans="1:20">
      <c r="A21" s="4">
        <v>17</v>
      </c>
      <c r="B21" s="17" t="s">
        <v>62</v>
      </c>
      <c r="C21" s="90"/>
      <c r="D21" s="78"/>
      <c r="E21" s="78"/>
      <c r="F21" s="48"/>
      <c r="G21" s="78"/>
      <c r="H21" s="19"/>
      <c r="I21" s="60">
        <f t="shared" si="0"/>
        <v>0</v>
      </c>
      <c r="J21" s="78"/>
      <c r="K21" s="48"/>
      <c r="L21" s="48"/>
      <c r="M21" s="48"/>
      <c r="N21" s="48"/>
      <c r="O21" s="48"/>
      <c r="P21" s="117">
        <v>43688</v>
      </c>
      <c r="Q21" s="48" t="s">
        <v>162</v>
      </c>
      <c r="R21" s="48"/>
      <c r="S21" s="18"/>
      <c r="T21" s="18"/>
    </row>
    <row r="22" spans="1:20">
      <c r="A22" s="4">
        <v>18</v>
      </c>
      <c r="B22" s="17" t="s">
        <v>62</v>
      </c>
      <c r="C22" s="90" t="s">
        <v>667</v>
      </c>
      <c r="D22" s="78"/>
      <c r="E22" s="78"/>
      <c r="F22" s="58"/>
      <c r="G22" s="78"/>
      <c r="H22" s="17"/>
      <c r="I22" s="60">
        <f t="shared" si="0"/>
        <v>0</v>
      </c>
      <c r="J22" s="78"/>
      <c r="K22" s="58"/>
      <c r="L22" s="58"/>
      <c r="M22" s="58"/>
      <c r="N22" s="58"/>
      <c r="O22" s="58"/>
      <c r="P22" s="117">
        <v>43689</v>
      </c>
      <c r="Q22" s="48" t="s">
        <v>163</v>
      </c>
      <c r="R22" s="48"/>
      <c r="S22" s="18"/>
      <c r="T22" s="18"/>
    </row>
    <row r="23" spans="1:20" ht="33">
      <c r="A23" s="4">
        <v>19</v>
      </c>
      <c r="B23" s="17" t="s">
        <v>62</v>
      </c>
      <c r="C23" s="90" t="s">
        <v>668</v>
      </c>
      <c r="D23" s="78"/>
      <c r="E23" s="78" t="s">
        <v>696</v>
      </c>
      <c r="F23" s="48"/>
      <c r="G23" s="78"/>
      <c r="H23" s="19"/>
      <c r="I23" s="60">
        <f t="shared" si="0"/>
        <v>0</v>
      </c>
      <c r="J23" s="78" t="s">
        <v>722</v>
      </c>
      <c r="K23" s="48"/>
      <c r="L23" s="48"/>
      <c r="M23" s="48"/>
      <c r="N23" s="48"/>
      <c r="O23" s="48"/>
      <c r="P23" s="117">
        <v>43690</v>
      </c>
      <c r="Q23" s="48" t="s">
        <v>164</v>
      </c>
      <c r="R23" s="48"/>
      <c r="S23" s="18"/>
      <c r="T23" s="18"/>
    </row>
    <row r="24" spans="1:20">
      <c r="A24" s="4">
        <v>20</v>
      </c>
      <c r="B24" s="17" t="s">
        <v>62</v>
      </c>
      <c r="C24" s="90" t="s">
        <v>669</v>
      </c>
      <c r="D24" s="78" t="s">
        <v>23</v>
      </c>
      <c r="E24" s="78" t="s">
        <v>697</v>
      </c>
      <c r="F24" s="58" t="s">
        <v>1502</v>
      </c>
      <c r="G24" s="78">
        <v>54</v>
      </c>
      <c r="H24" s="17">
        <v>57</v>
      </c>
      <c r="I24" s="60">
        <f t="shared" si="0"/>
        <v>111</v>
      </c>
      <c r="J24" s="78" t="s">
        <v>723</v>
      </c>
      <c r="K24" s="58" t="s">
        <v>932</v>
      </c>
      <c r="L24" s="58" t="s">
        <v>948</v>
      </c>
      <c r="M24" s="58">
        <v>9401450420</v>
      </c>
      <c r="N24" s="212" t="s">
        <v>1563</v>
      </c>
      <c r="O24" s="214">
        <v>9435399652</v>
      </c>
      <c r="P24" s="117">
        <v>43691</v>
      </c>
      <c r="Q24" s="48" t="s">
        <v>158</v>
      </c>
      <c r="R24" s="18"/>
      <c r="S24" s="18"/>
      <c r="T24" s="18"/>
    </row>
    <row r="25" spans="1:20">
      <c r="A25" s="4">
        <v>21</v>
      </c>
      <c r="B25" s="17" t="s">
        <v>62</v>
      </c>
      <c r="C25" s="90" t="s">
        <v>670</v>
      </c>
      <c r="D25" s="78"/>
      <c r="E25" s="78"/>
      <c r="F25" s="18"/>
      <c r="G25" s="78"/>
      <c r="H25" s="19"/>
      <c r="I25" s="60">
        <f t="shared" si="0"/>
        <v>0</v>
      </c>
      <c r="J25" s="78"/>
      <c r="K25" s="18"/>
      <c r="L25" s="18"/>
      <c r="M25" s="18"/>
      <c r="N25" s="18"/>
      <c r="O25" s="18"/>
      <c r="P25" s="117">
        <v>43692</v>
      </c>
      <c r="Q25" s="48" t="s">
        <v>159</v>
      </c>
      <c r="R25" s="18"/>
      <c r="S25" s="18"/>
      <c r="T25" s="18"/>
    </row>
    <row r="26" spans="1:20" ht="33">
      <c r="A26" s="4">
        <v>22</v>
      </c>
      <c r="B26" s="17" t="s">
        <v>62</v>
      </c>
      <c r="C26" s="90" t="s">
        <v>671</v>
      </c>
      <c r="D26" s="78" t="s">
        <v>23</v>
      </c>
      <c r="E26" s="78" t="s">
        <v>698</v>
      </c>
      <c r="F26" s="18" t="s">
        <v>1489</v>
      </c>
      <c r="G26" s="78">
        <v>45</v>
      </c>
      <c r="H26" s="19">
        <v>40</v>
      </c>
      <c r="I26" s="60">
        <f t="shared" si="0"/>
        <v>85</v>
      </c>
      <c r="J26" s="78" t="s">
        <v>724</v>
      </c>
      <c r="K26" s="18" t="s">
        <v>901</v>
      </c>
      <c r="L26" s="18" t="s">
        <v>903</v>
      </c>
      <c r="M26" s="18">
        <v>9401450434</v>
      </c>
      <c r="N26" s="212" t="s">
        <v>1564</v>
      </c>
      <c r="O26" s="18"/>
      <c r="P26" s="117">
        <v>43693</v>
      </c>
      <c r="Q26" s="48" t="s">
        <v>160</v>
      </c>
      <c r="R26" s="18"/>
      <c r="S26" s="18"/>
      <c r="T26" s="18"/>
    </row>
    <row r="27" spans="1:20" ht="33">
      <c r="A27" s="4">
        <v>23</v>
      </c>
      <c r="B27" s="17" t="s">
        <v>62</v>
      </c>
      <c r="C27" s="90" t="s">
        <v>671</v>
      </c>
      <c r="D27" s="78"/>
      <c r="E27" s="78"/>
      <c r="F27" s="18"/>
      <c r="G27" s="78">
        <v>285</v>
      </c>
      <c r="H27" s="19">
        <v>318</v>
      </c>
      <c r="I27" s="60">
        <f t="shared" si="0"/>
        <v>603</v>
      </c>
      <c r="J27" s="78"/>
      <c r="K27" s="18" t="s">
        <v>901</v>
      </c>
      <c r="L27" s="18" t="s">
        <v>903</v>
      </c>
      <c r="M27" s="18">
        <v>9401450434</v>
      </c>
      <c r="N27" s="18"/>
      <c r="O27" s="18"/>
      <c r="P27" s="117">
        <v>43694</v>
      </c>
      <c r="Q27" s="48" t="s">
        <v>161</v>
      </c>
      <c r="R27" s="18"/>
      <c r="S27" s="18"/>
      <c r="T27" s="18"/>
    </row>
    <row r="28" spans="1:20">
      <c r="A28" s="4">
        <v>24</v>
      </c>
      <c r="B28" s="17" t="s">
        <v>62</v>
      </c>
      <c r="C28" s="90"/>
      <c r="D28" s="78"/>
      <c r="E28" s="78"/>
      <c r="F28" s="18"/>
      <c r="G28" s="78"/>
      <c r="H28" s="19"/>
      <c r="I28" s="60">
        <f t="shared" si="0"/>
        <v>0</v>
      </c>
      <c r="J28" s="78"/>
      <c r="K28" s="18"/>
      <c r="L28" s="18"/>
      <c r="M28" s="18"/>
      <c r="N28" s="18"/>
      <c r="O28" s="18"/>
      <c r="P28" s="117">
        <v>43695</v>
      </c>
      <c r="Q28" s="48" t="s">
        <v>162</v>
      </c>
      <c r="R28" s="18"/>
      <c r="S28" s="18"/>
      <c r="T28" s="18"/>
    </row>
    <row r="29" spans="1:20" ht="33">
      <c r="A29" s="4">
        <v>25</v>
      </c>
      <c r="B29" s="17" t="s">
        <v>62</v>
      </c>
      <c r="C29" s="90" t="s">
        <v>671</v>
      </c>
      <c r="D29" s="78"/>
      <c r="E29" s="78"/>
      <c r="F29" s="58"/>
      <c r="G29" s="78"/>
      <c r="H29" s="17"/>
      <c r="I29" s="60">
        <f t="shared" si="0"/>
        <v>0</v>
      </c>
      <c r="J29" s="78"/>
      <c r="K29" s="18" t="s">
        <v>901</v>
      </c>
      <c r="L29" s="18" t="s">
        <v>903</v>
      </c>
      <c r="M29" s="18">
        <v>9401450434</v>
      </c>
      <c r="N29" s="58"/>
      <c r="O29" s="58"/>
      <c r="P29" s="117">
        <v>43696</v>
      </c>
      <c r="Q29" s="48" t="s">
        <v>163</v>
      </c>
      <c r="R29" s="18"/>
      <c r="S29" s="18"/>
      <c r="T29" s="18"/>
    </row>
    <row r="30" spans="1:20">
      <c r="A30" s="4">
        <v>26</v>
      </c>
      <c r="B30" s="17" t="s">
        <v>62</v>
      </c>
      <c r="C30" s="118"/>
      <c r="D30" s="78"/>
      <c r="E30" s="119"/>
      <c r="F30" s="18"/>
      <c r="G30" s="78"/>
      <c r="H30" s="19"/>
      <c r="I30" s="60">
        <f t="shared" si="0"/>
        <v>0</v>
      </c>
      <c r="J30" s="78"/>
      <c r="K30" s="18"/>
      <c r="L30" s="18"/>
      <c r="M30" s="18"/>
      <c r="N30" s="18"/>
      <c r="O30" s="18"/>
      <c r="P30" s="117">
        <v>43697</v>
      </c>
      <c r="Q30" s="48" t="s">
        <v>164</v>
      </c>
      <c r="R30" s="18"/>
      <c r="S30" s="18"/>
      <c r="T30" s="18"/>
    </row>
    <row r="31" spans="1:20" ht="33">
      <c r="A31" s="4">
        <v>27</v>
      </c>
      <c r="B31" s="17" t="s">
        <v>62</v>
      </c>
      <c r="C31" s="90" t="s">
        <v>671</v>
      </c>
      <c r="D31" s="78"/>
      <c r="E31" s="78"/>
      <c r="F31" s="18"/>
      <c r="G31" s="78"/>
      <c r="H31" s="19"/>
      <c r="I31" s="60">
        <f t="shared" si="0"/>
        <v>0</v>
      </c>
      <c r="J31" s="78"/>
      <c r="K31" s="18" t="s">
        <v>901</v>
      </c>
      <c r="L31" s="18" t="s">
        <v>903</v>
      </c>
      <c r="M31" s="18">
        <v>9401450434</v>
      </c>
      <c r="N31" s="18"/>
      <c r="O31" s="18"/>
      <c r="P31" s="117">
        <v>43698</v>
      </c>
      <c r="Q31" s="48" t="s">
        <v>158</v>
      </c>
      <c r="R31" s="18"/>
      <c r="S31" s="18"/>
      <c r="T31" s="18"/>
    </row>
    <row r="32" spans="1:20">
      <c r="A32" s="4">
        <v>28</v>
      </c>
      <c r="B32" s="17" t="s">
        <v>62</v>
      </c>
      <c r="C32" s="90" t="s">
        <v>672</v>
      </c>
      <c r="D32" s="78" t="s">
        <v>23</v>
      </c>
      <c r="E32" s="78" t="s">
        <v>699</v>
      </c>
      <c r="F32" s="18" t="s">
        <v>1417</v>
      </c>
      <c r="G32" s="78">
        <v>19</v>
      </c>
      <c r="H32" s="19">
        <v>15</v>
      </c>
      <c r="I32" s="60">
        <f t="shared" si="0"/>
        <v>34</v>
      </c>
      <c r="J32" s="78" t="s">
        <v>725</v>
      </c>
      <c r="K32" s="120" t="s">
        <v>951</v>
      </c>
      <c r="L32" s="18" t="s">
        <v>954</v>
      </c>
      <c r="M32" s="18">
        <v>9854940433</v>
      </c>
      <c r="N32" s="217" t="s">
        <v>1565</v>
      </c>
      <c r="O32" s="218">
        <v>7399614800</v>
      </c>
      <c r="P32" s="117">
        <v>43699</v>
      </c>
      <c r="Q32" s="48" t="s">
        <v>159</v>
      </c>
      <c r="R32" s="18"/>
      <c r="S32" s="18"/>
      <c r="T32" s="18"/>
    </row>
    <row r="33" spans="1:20">
      <c r="A33" s="4">
        <v>29</v>
      </c>
      <c r="B33" s="17" t="s">
        <v>62</v>
      </c>
      <c r="C33" s="90" t="s">
        <v>673</v>
      </c>
      <c r="D33" s="78" t="s">
        <v>23</v>
      </c>
      <c r="E33" s="78" t="s">
        <v>700</v>
      </c>
      <c r="F33" s="18" t="s">
        <v>1417</v>
      </c>
      <c r="G33" s="78">
        <v>38</v>
      </c>
      <c r="H33" s="19">
        <v>35</v>
      </c>
      <c r="I33" s="60">
        <f t="shared" si="0"/>
        <v>73</v>
      </c>
      <c r="J33" s="78" t="s">
        <v>726</v>
      </c>
      <c r="K33" s="18" t="s">
        <v>949</v>
      </c>
      <c r="L33" s="18" t="s">
        <v>950</v>
      </c>
      <c r="M33" s="18">
        <v>9854550646</v>
      </c>
      <c r="N33" s="121" t="s">
        <v>1566</v>
      </c>
      <c r="O33" s="121">
        <v>9613353429</v>
      </c>
      <c r="P33" s="117">
        <v>43699</v>
      </c>
      <c r="Q33" s="48" t="s">
        <v>159</v>
      </c>
      <c r="R33" s="18"/>
      <c r="S33" s="18"/>
      <c r="T33" s="18"/>
    </row>
    <row r="34" spans="1:20" ht="33">
      <c r="A34" s="4">
        <v>30</v>
      </c>
      <c r="B34" s="17" t="s">
        <v>62</v>
      </c>
      <c r="C34" s="90" t="s">
        <v>674</v>
      </c>
      <c r="D34" s="78" t="s">
        <v>23</v>
      </c>
      <c r="E34" s="78" t="s">
        <v>701</v>
      </c>
      <c r="F34" s="18" t="s">
        <v>1417</v>
      </c>
      <c r="G34" s="78">
        <v>13</v>
      </c>
      <c r="H34" s="19">
        <v>7</v>
      </c>
      <c r="I34" s="60">
        <f t="shared" si="0"/>
        <v>20</v>
      </c>
      <c r="J34" s="78" t="s">
        <v>727</v>
      </c>
      <c r="K34" s="18" t="s">
        <v>952</v>
      </c>
      <c r="L34" s="18" t="s">
        <v>953</v>
      </c>
      <c r="M34" s="18">
        <v>9854890491</v>
      </c>
      <c r="N34" s="217" t="s">
        <v>1567</v>
      </c>
      <c r="O34" s="218">
        <v>8812972400</v>
      </c>
      <c r="P34" s="117">
        <v>43700</v>
      </c>
      <c r="Q34" s="48" t="s">
        <v>160</v>
      </c>
      <c r="R34" s="18"/>
      <c r="S34" s="18"/>
      <c r="T34" s="18"/>
    </row>
    <row r="35" spans="1:20">
      <c r="A35" s="4">
        <v>31</v>
      </c>
      <c r="B35" s="17" t="s">
        <v>62</v>
      </c>
      <c r="C35" s="90" t="s">
        <v>675</v>
      </c>
      <c r="D35" s="78" t="s">
        <v>23</v>
      </c>
      <c r="E35" s="78" t="s">
        <v>702</v>
      </c>
      <c r="F35" s="18" t="s">
        <v>1417</v>
      </c>
      <c r="G35" s="78">
        <v>29</v>
      </c>
      <c r="H35" s="19">
        <v>35</v>
      </c>
      <c r="I35" s="60">
        <f t="shared" si="0"/>
        <v>64</v>
      </c>
      <c r="J35" s="78" t="s">
        <v>728</v>
      </c>
      <c r="K35" s="18" t="s">
        <v>952</v>
      </c>
      <c r="L35" s="18" t="s">
        <v>953</v>
      </c>
      <c r="M35" s="18">
        <v>9854890491</v>
      </c>
      <c r="N35" s="217" t="s">
        <v>1567</v>
      </c>
      <c r="O35" s="218">
        <v>8812972400</v>
      </c>
      <c r="P35" s="117">
        <v>43700</v>
      </c>
      <c r="Q35" s="48" t="s">
        <v>160</v>
      </c>
      <c r="R35" s="18"/>
      <c r="S35" s="18"/>
      <c r="T35" s="18"/>
    </row>
    <row r="36" spans="1:20">
      <c r="A36" s="4">
        <v>32</v>
      </c>
      <c r="B36" s="17" t="s">
        <v>62</v>
      </c>
      <c r="C36" s="90" t="s">
        <v>676</v>
      </c>
      <c r="D36" s="78"/>
      <c r="E36" s="78"/>
      <c r="F36" s="18"/>
      <c r="G36" s="78"/>
      <c r="H36" s="19"/>
      <c r="I36" s="60">
        <f t="shared" si="0"/>
        <v>0</v>
      </c>
      <c r="J36" s="78"/>
      <c r="K36" s="18"/>
      <c r="L36" s="18"/>
      <c r="M36" s="18"/>
      <c r="N36" s="18"/>
      <c r="O36" s="18"/>
      <c r="P36" s="117">
        <v>43701</v>
      </c>
      <c r="Q36" s="48" t="s">
        <v>161</v>
      </c>
      <c r="R36" s="18"/>
      <c r="S36" s="18"/>
      <c r="T36" s="18"/>
    </row>
    <row r="37" spans="1:20">
      <c r="A37" s="4">
        <v>33</v>
      </c>
      <c r="B37" s="17" t="s">
        <v>62</v>
      </c>
      <c r="C37" s="90"/>
      <c r="D37" s="78"/>
      <c r="E37" s="78"/>
      <c r="F37" s="18"/>
      <c r="G37" s="78"/>
      <c r="H37" s="19"/>
      <c r="I37" s="60">
        <f t="shared" si="0"/>
        <v>0</v>
      </c>
      <c r="J37" s="78"/>
      <c r="K37" s="18"/>
      <c r="L37" s="18"/>
      <c r="M37" s="18"/>
      <c r="N37" s="18"/>
      <c r="O37" s="18"/>
      <c r="P37" s="117">
        <v>43702</v>
      </c>
      <c r="Q37" s="48" t="s">
        <v>162</v>
      </c>
      <c r="R37" s="18"/>
      <c r="S37" s="18"/>
      <c r="T37" s="18"/>
    </row>
    <row r="38" spans="1:20">
      <c r="A38" s="4">
        <v>34</v>
      </c>
      <c r="B38" s="17" t="s">
        <v>62</v>
      </c>
      <c r="C38" s="90" t="s">
        <v>677</v>
      </c>
      <c r="D38" s="78" t="s">
        <v>23</v>
      </c>
      <c r="E38" s="78" t="s">
        <v>703</v>
      </c>
      <c r="F38" s="18" t="s">
        <v>1417</v>
      </c>
      <c r="G38" s="78">
        <v>25</v>
      </c>
      <c r="H38" s="19">
        <v>17</v>
      </c>
      <c r="I38" s="60">
        <f t="shared" si="0"/>
        <v>42</v>
      </c>
      <c r="J38" s="78" t="s">
        <v>729</v>
      </c>
      <c r="K38" s="120" t="s">
        <v>951</v>
      </c>
      <c r="L38" s="18" t="s">
        <v>954</v>
      </c>
      <c r="M38" s="18">
        <v>9854940433</v>
      </c>
      <c r="N38" s="121" t="s">
        <v>1568</v>
      </c>
      <c r="O38" s="121">
        <v>9854901873</v>
      </c>
      <c r="P38" s="117">
        <v>43703</v>
      </c>
      <c r="Q38" s="48" t="s">
        <v>163</v>
      </c>
      <c r="R38" s="18"/>
      <c r="S38" s="18"/>
      <c r="T38" s="18"/>
    </row>
    <row r="39" spans="1:20">
      <c r="A39" s="4">
        <v>35</v>
      </c>
      <c r="B39" s="17" t="s">
        <v>62</v>
      </c>
      <c r="C39" s="90" t="s">
        <v>678</v>
      </c>
      <c r="D39" s="78" t="s">
        <v>23</v>
      </c>
      <c r="E39" s="78" t="s">
        <v>704</v>
      </c>
      <c r="F39" s="18" t="s">
        <v>1417</v>
      </c>
      <c r="G39" s="78">
        <v>41</v>
      </c>
      <c r="H39" s="19">
        <v>37</v>
      </c>
      <c r="I39" s="60">
        <f t="shared" si="0"/>
        <v>78</v>
      </c>
      <c r="J39" s="78" t="s">
        <v>730</v>
      </c>
      <c r="K39" s="18" t="s">
        <v>949</v>
      </c>
      <c r="L39" s="18" t="s">
        <v>950</v>
      </c>
      <c r="M39" s="18">
        <v>9854550646</v>
      </c>
      <c r="N39" s="121" t="s">
        <v>1569</v>
      </c>
      <c r="O39" s="121">
        <v>8474832794</v>
      </c>
      <c r="P39" s="117">
        <v>43703</v>
      </c>
      <c r="Q39" s="48" t="s">
        <v>163</v>
      </c>
      <c r="R39" s="18"/>
      <c r="S39" s="18"/>
      <c r="T39" s="18"/>
    </row>
    <row r="40" spans="1:20">
      <c r="A40" s="4">
        <v>36</v>
      </c>
      <c r="B40" s="17" t="s">
        <v>62</v>
      </c>
      <c r="C40" s="90" t="s">
        <v>679</v>
      </c>
      <c r="D40" s="78" t="s">
        <v>23</v>
      </c>
      <c r="E40" s="78" t="s">
        <v>705</v>
      </c>
      <c r="F40" s="18" t="s">
        <v>508</v>
      </c>
      <c r="G40" s="78">
        <v>68</v>
      </c>
      <c r="H40" s="19">
        <v>63</v>
      </c>
      <c r="I40" s="60">
        <f t="shared" si="0"/>
        <v>131</v>
      </c>
      <c r="J40" s="78" t="s">
        <v>731</v>
      </c>
      <c r="K40" s="18" t="s">
        <v>949</v>
      </c>
      <c r="L40" s="18" t="s">
        <v>950</v>
      </c>
      <c r="M40" s="18">
        <v>9854550646</v>
      </c>
      <c r="N40" s="121" t="s">
        <v>1570</v>
      </c>
      <c r="O40" s="121">
        <v>9957098505</v>
      </c>
      <c r="P40" s="117">
        <v>43704</v>
      </c>
      <c r="Q40" s="48" t="s">
        <v>164</v>
      </c>
      <c r="R40" s="18"/>
      <c r="S40" s="18"/>
      <c r="T40" s="18"/>
    </row>
    <row r="41" spans="1:20">
      <c r="A41" s="4">
        <v>37</v>
      </c>
      <c r="B41" s="17" t="s">
        <v>62</v>
      </c>
      <c r="C41" s="90" t="s">
        <v>680</v>
      </c>
      <c r="D41" s="78" t="s">
        <v>23</v>
      </c>
      <c r="E41" s="78" t="s">
        <v>706</v>
      </c>
      <c r="F41" s="18" t="s">
        <v>1417</v>
      </c>
      <c r="G41" s="78">
        <v>25</v>
      </c>
      <c r="H41" s="19">
        <v>27</v>
      </c>
      <c r="I41" s="60">
        <f t="shared" si="0"/>
        <v>52</v>
      </c>
      <c r="J41" s="78" t="s">
        <v>732</v>
      </c>
      <c r="K41" s="18" t="s">
        <v>949</v>
      </c>
      <c r="L41" s="18" t="s">
        <v>950</v>
      </c>
      <c r="M41" s="18">
        <v>9854550646</v>
      </c>
      <c r="N41" s="121" t="s">
        <v>1570</v>
      </c>
      <c r="O41" s="121">
        <v>9957098505</v>
      </c>
      <c r="P41" s="117">
        <v>43705</v>
      </c>
      <c r="Q41" s="48" t="s">
        <v>158</v>
      </c>
      <c r="R41" s="18"/>
      <c r="S41" s="18"/>
      <c r="T41" s="18"/>
    </row>
    <row r="42" spans="1:20" ht="33">
      <c r="A42" s="4">
        <v>38</v>
      </c>
      <c r="B42" s="17" t="s">
        <v>62</v>
      </c>
      <c r="C42" s="90" t="s">
        <v>681</v>
      </c>
      <c r="D42" s="78" t="s">
        <v>23</v>
      </c>
      <c r="E42" s="78" t="s">
        <v>707</v>
      </c>
      <c r="F42" s="18" t="s">
        <v>1473</v>
      </c>
      <c r="G42" s="78">
        <v>32</v>
      </c>
      <c r="H42" s="19">
        <v>37</v>
      </c>
      <c r="I42" s="60">
        <f t="shared" si="0"/>
        <v>69</v>
      </c>
      <c r="J42" s="78" t="s">
        <v>733</v>
      </c>
      <c r="K42" s="18" t="s">
        <v>949</v>
      </c>
      <c r="L42" s="18" t="s">
        <v>950</v>
      </c>
      <c r="M42" s="18">
        <v>9854550646</v>
      </c>
      <c r="N42" s="121" t="s">
        <v>1570</v>
      </c>
      <c r="O42" s="121">
        <v>9957098505</v>
      </c>
      <c r="P42" s="117">
        <v>43705</v>
      </c>
      <c r="Q42" s="48" t="s">
        <v>158</v>
      </c>
      <c r="R42" s="18"/>
      <c r="S42" s="18"/>
      <c r="T42" s="18"/>
    </row>
    <row r="43" spans="1:20">
      <c r="A43" s="4">
        <v>39</v>
      </c>
      <c r="B43" s="17" t="s">
        <v>62</v>
      </c>
      <c r="C43" s="90" t="s">
        <v>682</v>
      </c>
      <c r="D43" s="78" t="s">
        <v>23</v>
      </c>
      <c r="E43" s="78" t="s">
        <v>708</v>
      </c>
      <c r="F43" s="18" t="s">
        <v>1502</v>
      </c>
      <c r="G43" s="78">
        <v>51</v>
      </c>
      <c r="H43" s="19">
        <v>62</v>
      </c>
      <c r="I43" s="60">
        <f t="shared" si="0"/>
        <v>113</v>
      </c>
      <c r="J43" s="78" t="s">
        <v>734</v>
      </c>
      <c r="K43" s="120" t="s">
        <v>951</v>
      </c>
      <c r="L43" s="18" t="s">
        <v>954</v>
      </c>
      <c r="M43" s="18">
        <v>9854940433</v>
      </c>
      <c r="N43" s="217" t="s">
        <v>1565</v>
      </c>
      <c r="O43" s="218">
        <v>7399614800</v>
      </c>
      <c r="P43" s="117">
        <v>43706</v>
      </c>
      <c r="Q43" s="48" t="s">
        <v>159</v>
      </c>
      <c r="R43" s="18"/>
      <c r="S43" s="18"/>
      <c r="T43" s="18"/>
    </row>
    <row r="44" spans="1:20">
      <c r="A44" s="4">
        <v>40</v>
      </c>
      <c r="B44" s="17" t="s">
        <v>62</v>
      </c>
      <c r="C44" s="90" t="s">
        <v>683</v>
      </c>
      <c r="D44" s="78" t="s">
        <v>23</v>
      </c>
      <c r="E44" s="78" t="s">
        <v>709</v>
      </c>
      <c r="F44" s="18" t="s">
        <v>508</v>
      </c>
      <c r="G44" s="78">
        <v>191</v>
      </c>
      <c r="H44" s="19">
        <v>186</v>
      </c>
      <c r="I44" s="60">
        <f t="shared" si="0"/>
        <v>377</v>
      </c>
      <c r="J44" s="78" t="s">
        <v>735</v>
      </c>
      <c r="K44" s="120" t="s">
        <v>951</v>
      </c>
      <c r="L44" s="18" t="s">
        <v>954</v>
      </c>
      <c r="M44" s="18">
        <v>9854940433</v>
      </c>
      <c r="N44" s="217" t="s">
        <v>1565</v>
      </c>
      <c r="O44" s="218">
        <v>7399614800</v>
      </c>
      <c r="P44" s="117">
        <v>43707</v>
      </c>
      <c r="Q44" s="48" t="s">
        <v>160</v>
      </c>
      <c r="R44" s="18"/>
      <c r="S44" s="18"/>
      <c r="T44" s="18"/>
    </row>
    <row r="45" spans="1:20">
      <c r="A45" s="4">
        <v>41</v>
      </c>
      <c r="B45" s="17" t="s">
        <v>62</v>
      </c>
      <c r="C45" s="90" t="s">
        <v>683</v>
      </c>
      <c r="D45" s="78"/>
      <c r="E45" s="78" t="s">
        <v>709</v>
      </c>
      <c r="F45" s="18"/>
      <c r="G45" s="78"/>
      <c r="H45" s="19"/>
      <c r="I45" s="60">
        <f t="shared" si="0"/>
        <v>0</v>
      </c>
      <c r="J45" s="78" t="s">
        <v>735</v>
      </c>
      <c r="K45" s="120" t="s">
        <v>951</v>
      </c>
      <c r="L45" s="18" t="s">
        <v>954</v>
      </c>
      <c r="M45" s="18">
        <v>9854940433</v>
      </c>
      <c r="N45" s="217" t="s">
        <v>1565</v>
      </c>
      <c r="O45" s="218">
        <v>7399614800</v>
      </c>
      <c r="P45" s="117">
        <v>43708</v>
      </c>
      <c r="Q45" s="48" t="s">
        <v>161</v>
      </c>
      <c r="R45" s="18"/>
      <c r="S45" s="18"/>
      <c r="T45" s="18"/>
    </row>
    <row r="46" spans="1:20">
      <c r="A46" s="4">
        <v>42</v>
      </c>
      <c r="B46" s="17"/>
      <c r="C46" s="18"/>
      <c r="D46" s="18"/>
      <c r="E46" s="19"/>
      <c r="F46" s="18"/>
      <c r="G46" s="19"/>
      <c r="H46" s="19"/>
      <c r="I46" s="60">
        <f t="shared" si="0"/>
        <v>0</v>
      </c>
      <c r="J46" s="18"/>
      <c r="K46" s="18"/>
      <c r="L46" s="18"/>
      <c r="M46" s="18"/>
      <c r="N46" s="18"/>
      <c r="O46" s="18"/>
      <c r="P46" s="24"/>
      <c r="Q46" s="18"/>
      <c r="R46" s="18"/>
      <c r="S46" s="18"/>
      <c r="T46" s="18"/>
    </row>
    <row r="47" spans="1:20">
      <c r="A47" s="4">
        <v>43</v>
      </c>
      <c r="B47" s="17" t="s">
        <v>63</v>
      </c>
      <c r="C47" s="90" t="s">
        <v>736</v>
      </c>
      <c r="D47" s="78" t="s">
        <v>23</v>
      </c>
      <c r="E47" s="90" t="s">
        <v>791</v>
      </c>
      <c r="F47" s="18" t="s">
        <v>1417</v>
      </c>
      <c r="G47" s="208">
        <v>38</v>
      </c>
      <c r="H47" s="208">
        <v>42</v>
      </c>
      <c r="I47" s="60">
        <f t="shared" si="0"/>
        <v>80</v>
      </c>
      <c r="J47" s="78" t="s">
        <v>844</v>
      </c>
      <c r="K47" s="18" t="s">
        <v>955</v>
      </c>
      <c r="L47" s="18" t="s">
        <v>956</v>
      </c>
      <c r="M47" s="18">
        <v>9508818308</v>
      </c>
      <c r="N47" s="121" t="s">
        <v>1571</v>
      </c>
      <c r="O47" s="121">
        <v>9854378676</v>
      </c>
      <c r="P47" s="98">
        <v>43678</v>
      </c>
      <c r="Q47" s="48" t="s">
        <v>159</v>
      </c>
      <c r="R47" s="18"/>
      <c r="S47" s="18"/>
      <c r="T47" s="18"/>
    </row>
    <row r="48" spans="1:20">
      <c r="A48" s="4">
        <v>44</v>
      </c>
      <c r="B48" s="17" t="s">
        <v>63</v>
      </c>
      <c r="C48" s="90" t="s">
        <v>737</v>
      </c>
      <c r="D48" s="78" t="s">
        <v>23</v>
      </c>
      <c r="E48" s="90" t="s">
        <v>792</v>
      </c>
      <c r="F48" s="18" t="s">
        <v>508</v>
      </c>
      <c r="G48" s="208">
        <v>86</v>
      </c>
      <c r="H48" s="208">
        <v>80</v>
      </c>
      <c r="I48" s="60">
        <f t="shared" si="0"/>
        <v>166</v>
      </c>
      <c r="J48" s="78" t="s">
        <v>845</v>
      </c>
      <c r="K48" s="18" t="s">
        <v>940</v>
      </c>
      <c r="L48" s="18" t="s">
        <v>941</v>
      </c>
      <c r="M48" s="18">
        <v>9957041496</v>
      </c>
      <c r="N48" s="212" t="s">
        <v>1572</v>
      </c>
      <c r="O48" s="18"/>
      <c r="P48" s="98">
        <v>43678</v>
      </c>
      <c r="Q48" s="48" t="s">
        <v>159</v>
      </c>
      <c r="R48" s="18"/>
      <c r="S48" s="18"/>
      <c r="T48" s="18"/>
    </row>
    <row r="49" spans="1:20">
      <c r="A49" s="4">
        <v>45</v>
      </c>
      <c r="B49" s="17" t="s">
        <v>63</v>
      </c>
      <c r="C49" s="90" t="s">
        <v>738</v>
      </c>
      <c r="D49" s="78" t="s">
        <v>23</v>
      </c>
      <c r="E49" s="90" t="s">
        <v>793</v>
      </c>
      <c r="F49" s="18" t="s">
        <v>1502</v>
      </c>
      <c r="G49" s="208">
        <v>59</v>
      </c>
      <c r="H49" s="208">
        <v>64</v>
      </c>
      <c r="I49" s="60">
        <f t="shared" si="0"/>
        <v>123</v>
      </c>
      <c r="J49" s="78" t="s">
        <v>846</v>
      </c>
      <c r="K49" s="18" t="s">
        <v>940</v>
      </c>
      <c r="L49" s="18" t="s">
        <v>941</v>
      </c>
      <c r="M49" s="18">
        <v>9957041496</v>
      </c>
      <c r="N49" s="212" t="s">
        <v>1572</v>
      </c>
      <c r="O49" s="18"/>
      <c r="P49" s="98">
        <v>43679</v>
      </c>
      <c r="Q49" s="48" t="s">
        <v>160</v>
      </c>
      <c r="R49" s="18"/>
      <c r="S49" s="18"/>
      <c r="T49" s="18"/>
    </row>
    <row r="50" spans="1:20" ht="33">
      <c r="A50" s="4">
        <v>46</v>
      </c>
      <c r="B50" s="17" t="s">
        <v>63</v>
      </c>
      <c r="C50" s="90" t="s">
        <v>739</v>
      </c>
      <c r="D50" s="78" t="s">
        <v>23</v>
      </c>
      <c r="E50" s="90" t="s">
        <v>794</v>
      </c>
      <c r="F50" s="18" t="s">
        <v>1417</v>
      </c>
      <c r="G50" s="208">
        <v>30</v>
      </c>
      <c r="H50" s="208">
        <v>28</v>
      </c>
      <c r="I50" s="60">
        <f t="shared" si="0"/>
        <v>58</v>
      </c>
      <c r="J50" s="78" t="s">
        <v>847</v>
      </c>
      <c r="K50" s="18" t="s">
        <v>940</v>
      </c>
      <c r="L50" s="18" t="s">
        <v>941</v>
      </c>
      <c r="M50" s="18">
        <v>9957041496</v>
      </c>
      <c r="N50" s="212" t="s">
        <v>1572</v>
      </c>
      <c r="O50" s="18"/>
      <c r="P50" s="98">
        <v>43679</v>
      </c>
      <c r="Q50" s="48" t="s">
        <v>160</v>
      </c>
      <c r="R50" s="18"/>
      <c r="S50" s="18"/>
      <c r="T50" s="18"/>
    </row>
    <row r="51" spans="1:20">
      <c r="A51" s="4">
        <v>47</v>
      </c>
      <c r="B51" s="17" t="s">
        <v>63</v>
      </c>
      <c r="C51" s="90" t="s">
        <v>740</v>
      </c>
      <c r="D51" s="78" t="s">
        <v>23</v>
      </c>
      <c r="E51" s="90" t="s">
        <v>795</v>
      </c>
      <c r="F51" s="18" t="s">
        <v>1417</v>
      </c>
      <c r="G51" s="208">
        <v>41</v>
      </c>
      <c r="H51" s="208">
        <v>44</v>
      </c>
      <c r="I51" s="60">
        <f t="shared" si="0"/>
        <v>85</v>
      </c>
      <c r="J51" s="78" t="s">
        <v>848</v>
      </c>
      <c r="K51" s="18" t="s">
        <v>955</v>
      </c>
      <c r="L51" s="18" t="s">
        <v>956</v>
      </c>
      <c r="M51" s="18">
        <v>9508818308</v>
      </c>
      <c r="N51" s="121" t="s">
        <v>1573</v>
      </c>
      <c r="O51" s="121">
        <v>8011259725</v>
      </c>
      <c r="P51" s="98">
        <v>43680</v>
      </c>
      <c r="Q51" s="48" t="s">
        <v>161</v>
      </c>
      <c r="R51" s="18"/>
      <c r="S51" s="18"/>
      <c r="T51" s="18"/>
    </row>
    <row r="52" spans="1:20" ht="33">
      <c r="A52" s="4">
        <v>48</v>
      </c>
      <c r="B52" s="17" t="s">
        <v>63</v>
      </c>
      <c r="C52" s="90" t="s">
        <v>741</v>
      </c>
      <c r="D52" s="78" t="s">
        <v>23</v>
      </c>
      <c r="E52" s="90" t="s">
        <v>796</v>
      </c>
      <c r="F52" s="18" t="s">
        <v>1417</v>
      </c>
      <c r="G52" s="208">
        <v>18</v>
      </c>
      <c r="H52" s="208">
        <v>19</v>
      </c>
      <c r="I52" s="60">
        <f t="shared" si="0"/>
        <v>37</v>
      </c>
      <c r="J52" s="78" t="s">
        <v>849</v>
      </c>
      <c r="K52" s="18" t="s">
        <v>955</v>
      </c>
      <c r="L52" s="18" t="s">
        <v>956</v>
      </c>
      <c r="M52" s="18">
        <v>9508818308</v>
      </c>
      <c r="N52" s="121" t="s">
        <v>1573</v>
      </c>
      <c r="O52" s="121">
        <v>8011259725</v>
      </c>
      <c r="P52" s="98">
        <v>43680</v>
      </c>
      <c r="Q52" s="48" t="s">
        <v>161</v>
      </c>
      <c r="R52" s="18"/>
      <c r="S52" s="18"/>
      <c r="T52" s="18"/>
    </row>
    <row r="53" spans="1:20">
      <c r="A53" s="4">
        <v>49</v>
      </c>
      <c r="B53" s="17" t="s">
        <v>63</v>
      </c>
      <c r="C53" s="90" t="s">
        <v>742</v>
      </c>
      <c r="D53" s="78" t="s">
        <v>23</v>
      </c>
      <c r="E53" s="90" t="s">
        <v>797</v>
      </c>
      <c r="F53" s="58" t="s">
        <v>1417</v>
      </c>
      <c r="G53" s="208">
        <v>13</v>
      </c>
      <c r="H53" s="208">
        <v>14</v>
      </c>
      <c r="I53" s="60">
        <f t="shared" si="0"/>
        <v>27</v>
      </c>
      <c r="J53" s="78" t="s">
        <v>850</v>
      </c>
      <c r="K53" s="18" t="s">
        <v>955</v>
      </c>
      <c r="L53" s="18" t="s">
        <v>956</v>
      </c>
      <c r="M53" s="18">
        <v>9508818308</v>
      </c>
      <c r="N53" s="121" t="s">
        <v>1573</v>
      </c>
      <c r="O53" s="121">
        <v>8011259725</v>
      </c>
      <c r="P53" s="98">
        <v>43680</v>
      </c>
      <c r="Q53" s="48" t="s">
        <v>161</v>
      </c>
      <c r="R53" s="18"/>
      <c r="S53" s="18"/>
      <c r="T53" s="18"/>
    </row>
    <row r="54" spans="1:20">
      <c r="A54" s="4">
        <v>50</v>
      </c>
      <c r="B54" s="17" t="s">
        <v>63</v>
      </c>
      <c r="C54" s="90"/>
      <c r="D54" s="78"/>
      <c r="E54" s="90"/>
      <c r="F54" s="18"/>
      <c r="G54" s="208"/>
      <c r="H54" s="208"/>
      <c r="I54" s="60">
        <f t="shared" si="0"/>
        <v>0</v>
      </c>
      <c r="J54" s="78"/>
      <c r="K54" s="18"/>
      <c r="L54" s="18"/>
      <c r="M54" s="18"/>
      <c r="N54" s="18"/>
      <c r="O54" s="18"/>
      <c r="P54" s="98">
        <v>43681</v>
      </c>
      <c r="Q54" s="48" t="s">
        <v>162</v>
      </c>
      <c r="R54" s="18"/>
      <c r="S54" s="18"/>
      <c r="T54" s="18"/>
    </row>
    <row r="55" spans="1:20">
      <c r="A55" s="4">
        <v>51</v>
      </c>
      <c r="B55" s="17" t="s">
        <v>63</v>
      </c>
      <c r="C55" s="90" t="s">
        <v>743</v>
      </c>
      <c r="D55" s="78" t="s">
        <v>23</v>
      </c>
      <c r="E55" s="90" t="s">
        <v>798</v>
      </c>
      <c r="F55" s="18" t="s">
        <v>1473</v>
      </c>
      <c r="G55" s="208">
        <v>41</v>
      </c>
      <c r="H55" s="208">
        <v>41</v>
      </c>
      <c r="I55" s="60">
        <f t="shared" si="0"/>
        <v>82</v>
      </c>
      <c r="J55" s="78" t="s">
        <v>851</v>
      </c>
      <c r="K55" s="18" t="s">
        <v>940</v>
      </c>
      <c r="L55" s="18" t="s">
        <v>941</v>
      </c>
      <c r="M55" s="18">
        <v>9957041496</v>
      </c>
      <c r="N55" s="212" t="s">
        <v>1574</v>
      </c>
      <c r="O55" s="18"/>
      <c r="P55" s="98">
        <v>43682</v>
      </c>
      <c r="Q55" s="48" t="s">
        <v>163</v>
      </c>
      <c r="R55" s="18"/>
      <c r="S55" s="18"/>
      <c r="T55" s="18"/>
    </row>
    <row r="56" spans="1:20">
      <c r="A56" s="4">
        <v>52</v>
      </c>
      <c r="B56" s="17" t="s">
        <v>63</v>
      </c>
      <c r="C56" s="90" t="s">
        <v>744</v>
      </c>
      <c r="D56" s="78" t="s">
        <v>23</v>
      </c>
      <c r="E56" s="90" t="s">
        <v>799</v>
      </c>
      <c r="F56" s="18" t="s">
        <v>1417</v>
      </c>
      <c r="G56" s="208">
        <v>16</v>
      </c>
      <c r="H56" s="208">
        <v>16</v>
      </c>
      <c r="I56" s="60">
        <f t="shared" si="0"/>
        <v>32</v>
      </c>
      <c r="J56" s="78" t="s">
        <v>852</v>
      </c>
      <c r="K56" s="18" t="s">
        <v>940</v>
      </c>
      <c r="L56" s="18" t="s">
        <v>941</v>
      </c>
      <c r="M56" s="18">
        <v>9957041496</v>
      </c>
      <c r="N56" s="212" t="s">
        <v>1574</v>
      </c>
      <c r="O56" s="18"/>
      <c r="P56" s="98">
        <v>43682</v>
      </c>
      <c r="Q56" s="48" t="s">
        <v>163</v>
      </c>
      <c r="R56" s="18"/>
      <c r="S56" s="18"/>
      <c r="T56" s="18"/>
    </row>
    <row r="57" spans="1:20">
      <c r="A57" s="4">
        <v>53</v>
      </c>
      <c r="B57" s="17" t="s">
        <v>63</v>
      </c>
      <c r="C57" s="90" t="s">
        <v>745</v>
      </c>
      <c r="D57" s="78" t="s">
        <v>23</v>
      </c>
      <c r="E57" s="90" t="s">
        <v>800</v>
      </c>
      <c r="F57" s="18" t="s">
        <v>1473</v>
      </c>
      <c r="G57" s="208">
        <v>21</v>
      </c>
      <c r="H57" s="208">
        <v>22</v>
      </c>
      <c r="I57" s="60">
        <f t="shared" si="0"/>
        <v>43</v>
      </c>
      <c r="J57" s="78" t="s">
        <v>853</v>
      </c>
      <c r="K57" s="18" t="s">
        <v>940</v>
      </c>
      <c r="L57" s="18" t="s">
        <v>941</v>
      </c>
      <c r="M57" s="18">
        <v>9957041496</v>
      </c>
      <c r="N57" s="212" t="s">
        <v>1574</v>
      </c>
      <c r="O57" s="18"/>
      <c r="P57" s="98">
        <v>43682</v>
      </c>
      <c r="Q57" s="48" t="s">
        <v>163</v>
      </c>
      <c r="R57" s="18"/>
      <c r="S57" s="18"/>
      <c r="T57" s="18"/>
    </row>
    <row r="58" spans="1:20" ht="33">
      <c r="A58" s="4">
        <v>54</v>
      </c>
      <c r="B58" s="17" t="s">
        <v>63</v>
      </c>
      <c r="C58" s="90" t="s">
        <v>746</v>
      </c>
      <c r="D58" s="78" t="s">
        <v>23</v>
      </c>
      <c r="E58" s="90" t="s">
        <v>801</v>
      </c>
      <c r="F58" s="18" t="s">
        <v>1417</v>
      </c>
      <c r="G58" s="208">
        <v>57</v>
      </c>
      <c r="H58" s="208">
        <v>61</v>
      </c>
      <c r="I58" s="60">
        <f t="shared" si="0"/>
        <v>118</v>
      </c>
      <c r="J58" s="78" t="s">
        <v>854</v>
      </c>
      <c r="K58" s="18" t="s">
        <v>940</v>
      </c>
      <c r="L58" s="18" t="s">
        <v>941</v>
      </c>
      <c r="M58" s="18">
        <v>9957041496</v>
      </c>
      <c r="N58" s="212" t="s">
        <v>1574</v>
      </c>
      <c r="O58" s="18"/>
      <c r="P58" s="98">
        <v>43683</v>
      </c>
      <c r="Q58" s="48" t="s">
        <v>164</v>
      </c>
      <c r="R58" s="18"/>
      <c r="S58" s="18"/>
      <c r="T58" s="18"/>
    </row>
    <row r="59" spans="1:20">
      <c r="A59" s="4">
        <v>55</v>
      </c>
      <c r="B59" s="17" t="s">
        <v>63</v>
      </c>
      <c r="C59" s="90" t="s">
        <v>747</v>
      </c>
      <c r="D59" s="78" t="s">
        <v>23</v>
      </c>
      <c r="E59" s="90" t="s">
        <v>802</v>
      </c>
      <c r="F59" s="18" t="s">
        <v>1417</v>
      </c>
      <c r="G59" s="208">
        <v>23</v>
      </c>
      <c r="H59" s="208">
        <v>24</v>
      </c>
      <c r="I59" s="60">
        <f t="shared" si="0"/>
        <v>47</v>
      </c>
      <c r="J59" s="78" t="s">
        <v>855</v>
      </c>
      <c r="K59" s="18" t="s">
        <v>957</v>
      </c>
      <c r="L59" s="18" t="s">
        <v>958</v>
      </c>
      <c r="M59" s="18">
        <v>8812000818</v>
      </c>
      <c r="N59" s="212" t="s">
        <v>1575</v>
      </c>
      <c r="O59" s="18">
        <v>6900896420</v>
      </c>
      <c r="P59" s="98">
        <v>43684</v>
      </c>
      <c r="Q59" s="48" t="s">
        <v>158</v>
      </c>
      <c r="R59" s="18"/>
      <c r="S59" s="18"/>
      <c r="T59" s="18"/>
    </row>
    <row r="60" spans="1:20">
      <c r="A60" s="4">
        <v>56</v>
      </c>
      <c r="B60" s="17" t="s">
        <v>63</v>
      </c>
      <c r="C60" s="90" t="s">
        <v>748</v>
      </c>
      <c r="D60" s="78" t="s">
        <v>23</v>
      </c>
      <c r="E60" s="90" t="s">
        <v>803</v>
      </c>
      <c r="F60" s="18" t="s">
        <v>1417</v>
      </c>
      <c r="G60" s="208">
        <v>24</v>
      </c>
      <c r="H60" s="208">
        <v>22</v>
      </c>
      <c r="I60" s="60">
        <f t="shared" si="0"/>
        <v>46</v>
      </c>
      <c r="J60" s="78" t="s">
        <v>856</v>
      </c>
      <c r="K60" s="18" t="s">
        <v>957</v>
      </c>
      <c r="L60" s="18" t="s">
        <v>958</v>
      </c>
      <c r="M60" s="18">
        <v>8812000818</v>
      </c>
      <c r="N60" s="212" t="s">
        <v>1575</v>
      </c>
      <c r="O60" s="18">
        <v>6900896420</v>
      </c>
      <c r="P60" s="98">
        <v>43684</v>
      </c>
      <c r="Q60" s="48" t="s">
        <v>158</v>
      </c>
      <c r="R60" s="18"/>
      <c r="S60" s="18"/>
      <c r="T60" s="18"/>
    </row>
    <row r="61" spans="1:20">
      <c r="A61" s="4">
        <v>57</v>
      </c>
      <c r="B61" s="17" t="s">
        <v>63</v>
      </c>
      <c r="C61" s="90" t="s">
        <v>749</v>
      </c>
      <c r="D61" s="78" t="s">
        <v>23</v>
      </c>
      <c r="E61" s="90" t="s">
        <v>804</v>
      </c>
      <c r="F61" s="18" t="s">
        <v>1417</v>
      </c>
      <c r="G61" s="208">
        <v>23</v>
      </c>
      <c r="H61" s="208">
        <v>25</v>
      </c>
      <c r="I61" s="60">
        <f t="shared" si="0"/>
        <v>48</v>
      </c>
      <c r="J61" s="78" t="s">
        <v>857</v>
      </c>
      <c r="K61" s="18" t="s">
        <v>957</v>
      </c>
      <c r="L61" s="18" t="s">
        <v>958</v>
      </c>
      <c r="M61" s="18">
        <v>8812000818</v>
      </c>
      <c r="N61" s="212" t="s">
        <v>1575</v>
      </c>
      <c r="O61" s="18">
        <v>6900896420</v>
      </c>
      <c r="P61" s="98">
        <v>43684</v>
      </c>
      <c r="Q61" s="48" t="s">
        <v>158</v>
      </c>
      <c r="R61" s="18"/>
      <c r="S61" s="18"/>
      <c r="T61" s="18"/>
    </row>
    <row r="62" spans="1:20">
      <c r="A62" s="4">
        <v>58</v>
      </c>
      <c r="B62" s="17" t="s">
        <v>63</v>
      </c>
      <c r="C62" s="90" t="s">
        <v>750</v>
      </c>
      <c r="D62" s="78" t="s">
        <v>23</v>
      </c>
      <c r="E62" s="90" t="s">
        <v>805</v>
      </c>
      <c r="F62" s="18" t="s">
        <v>1417</v>
      </c>
      <c r="G62" s="208">
        <v>29</v>
      </c>
      <c r="H62" s="208">
        <v>32</v>
      </c>
      <c r="I62" s="60">
        <f t="shared" si="0"/>
        <v>61</v>
      </c>
      <c r="J62" s="78" t="s">
        <v>858</v>
      </c>
      <c r="K62" s="18" t="s">
        <v>957</v>
      </c>
      <c r="L62" s="18" t="s">
        <v>958</v>
      </c>
      <c r="M62" s="18">
        <v>8812000818</v>
      </c>
      <c r="N62" s="212" t="s">
        <v>1575</v>
      </c>
      <c r="O62" s="18">
        <v>6900896420</v>
      </c>
      <c r="P62" s="98">
        <v>43685</v>
      </c>
      <c r="Q62" s="18" t="s">
        <v>159</v>
      </c>
      <c r="R62" s="18"/>
      <c r="S62" s="18"/>
      <c r="T62" s="18"/>
    </row>
    <row r="63" spans="1:20" ht="33">
      <c r="A63" s="4">
        <v>59</v>
      </c>
      <c r="B63" s="17" t="s">
        <v>63</v>
      </c>
      <c r="C63" s="90" t="s">
        <v>751</v>
      </c>
      <c r="D63" s="78" t="s">
        <v>23</v>
      </c>
      <c r="E63" s="90" t="s">
        <v>806</v>
      </c>
      <c r="F63" s="18" t="s">
        <v>1417</v>
      </c>
      <c r="G63" s="208">
        <v>75</v>
      </c>
      <c r="H63" s="208">
        <v>81</v>
      </c>
      <c r="I63" s="60">
        <f t="shared" si="0"/>
        <v>156</v>
      </c>
      <c r="J63" s="78" t="s">
        <v>859</v>
      </c>
      <c r="K63" s="18" t="s">
        <v>957</v>
      </c>
      <c r="L63" s="18" t="s">
        <v>958</v>
      </c>
      <c r="M63" s="18">
        <v>8812000818</v>
      </c>
      <c r="N63" s="212" t="s">
        <v>1575</v>
      </c>
      <c r="O63" s="18">
        <v>6900896420</v>
      </c>
      <c r="P63" s="98">
        <v>43685</v>
      </c>
      <c r="Q63" s="18" t="s">
        <v>159</v>
      </c>
      <c r="R63" s="18"/>
      <c r="S63" s="18"/>
      <c r="T63" s="18"/>
    </row>
    <row r="64" spans="1:20">
      <c r="A64" s="4">
        <v>60</v>
      </c>
      <c r="B64" s="17" t="s">
        <v>63</v>
      </c>
      <c r="C64" s="90" t="s">
        <v>752</v>
      </c>
      <c r="D64" s="78" t="s">
        <v>23</v>
      </c>
      <c r="E64" s="90" t="s">
        <v>807</v>
      </c>
      <c r="F64" s="18" t="s">
        <v>1417</v>
      </c>
      <c r="G64" s="208">
        <v>107</v>
      </c>
      <c r="H64" s="208">
        <v>99</v>
      </c>
      <c r="I64" s="60">
        <f t="shared" si="0"/>
        <v>206</v>
      </c>
      <c r="J64" s="78" t="s">
        <v>860</v>
      </c>
      <c r="K64" s="58" t="s">
        <v>932</v>
      </c>
      <c r="L64" s="58" t="s">
        <v>948</v>
      </c>
      <c r="M64" s="58">
        <v>9401450420</v>
      </c>
      <c r="N64" s="212" t="s">
        <v>1563</v>
      </c>
      <c r="O64" s="214">
        <v>9435399652</v>
      </c>
      <c r="P64" s="98">
        <v>43686</v>
      </c>
      <c r="Q64" s="18" t="s">
        <v>160</v>
      </c>
      <c r="R64" s="18"/>
      <c r="S64" s="18"/>
      <c r="T64" s="18"/>
    </row>
    <row r="65" spans="1:20">
      <c r="A65" s="4">
        <v>61</v>
      </c>
      <c r="B65" s="17" t="s">
        <v>63</v>
      </c>
      <c r="C65" s="90" t="s">
        <v>753</v>
      </c>
      <c r="D65" s="78" t="s">
        <v>23</v>
      </c>
      <c r="E65" s="90" t="s">
        <v>808</v>
      </c>
      <c r="F65" s="18" t="s">
        <v>1417</v>
      </c>
      <c r="G65" s="208">
        <v>22</v>
      </c>
      <c r="H65" s="208">
        <v>23</v>
      </c>
      <c r="I65" s="60">
        <f t="shared" si="0"/>
        <v>45</v>
      </c>
      <c r="J65" s="78" t="s">
        <v>861</v>
      </c>
      <c r="K65" s="18" t="s">
        <v>955</v>
      </c>
      <c r="L65" s="18" t="s">
        <v>956</v>
      </c>
      <c r="M65" s="18">
        <v>9508818308</v>
      </c>
      <c r="N65" s="121" t="s">
        <v>1571</v>
      </c>
      <c r="O65" s="121">
        <v>9854378676</v>
      </c>
      <c r="P65" s="98">
        <v>43687</v>
      </c>
      <c r="Q65" s="18" t="s">
        <v>161</v>
      </c>
      <c r="R65" s="18"/>
      <c r="S65" s="18"/>
      <c r="T65" s="18"/>
    </row>
    <row r="66" spans="1:20">
      <c r="A66" s="4">
        <v>62</v>
      </c>
      <c r="B66" s="17" t="s">
        <v>63</v>
      </c>
      <c r="C66" s="90" t="s">
        <v>742</v>
      </c>
      <c r="D66" s="78" t="s">
        <v>23</v>
      </c>
      <c r="E66" s="90" t="s">
        <v>809</v>
      </c>
      <c r="F66" s="18" t="s">
        <v>1417</v>
      </c>
      <c r="G66" s="208">
        <v>19</v>
      </c>
      <c r="H66" s="208">
        <v>18</v>
      </c>
      <c r="I66" s="60">
        <f t="shared" si="0"/>
        <v>37</v>
      </c>
      <c r="J66" s="78" t="s">
        <v>862</v>
      </c>
      <c r="K66" s="18" t="s">
        <v>955</v>
      </c>
      <c r="L66" s="18" t="s">
        <v>956</v>
      </c>
      <c r="M66" s="18">
        <v>9508818308</v>
      </c>
      <c r="N66" s="121" t="s">
        <v>1571</v>
      </c>
      <c r="O66" s="121">
        <v>9854378676</v>
      </c>
      <c r="P66" s="98">
        <v>43687</v>
      </c>
      <c r="Q66" s="18" t="s">
        <v>161</v>
      </c>
      <c r="R66" s="18"/>
      <c r="S66" s="18"/>
      <c r="T66" s="18"/>
    </row>
    <row r="67" spans="1:20" ht="33">
      <c r="A67" s="4">
        <v>63</v>
      </c>
      <c r="B67" s="17" t="s">
        <v>63</v>
      </c>
      <c r="C67" s="90" t="s">
        <v>754</v>
      </c>
      <c r="D67" s="78" t="s">
        <v>23</v>
      </c>
      <c r="E67" s="90" t="s">
        <v>810</v>
      </c>
      <c r="F67" s="18" t="s">
        <v>1417</v>
      </c>
      <c r="G67" s="208">
        <v>31</v>
      </c>
      <c r="H67" s="208">
        <v>33</v>
      </c>
      <c r="I67" s="60">
        <f t="shared" si="0"/>
        <v>64</v>
      </c>
      <c r="J67" s="78" t="s">
        <v>863</v>
      </c>
      <c r="K67" s="18" t="s">
        <v>955</v>
      </c>
      <c r="L67" s="18" t="s">
        <v>956</v>
      </c>
      <c r="M67" s="18">
        <v>8812000818</v>
      </c>
      <c r="N67" s="121" t="s">
        <v>1571</v>
      </c>
      <c r="O67" s="121">
        <v>9854378676</v>
      </c>
      <c r="P67" s="98">
        <v>43687</v>
      </c>
      <c r="Q67" s="18" t="s">
        <v>161</v>
      </c>
      <c r="R67" s="18"/>
      <c r="S67" s="18"/>
      <c r="T67" s="18"/>
    </row>
    <row r="68" spans="1:20">
      <c r="A68" s="4">
        <v>64</v>
      </c>
      <c r="B68" s="17" t="s">
        <v>63</v>
      </c>
      <c r="C68" s="90"/>
      <c r="D68" s="78"/>
      <c r="E68" s="90"/>
      <c r="F68" s="18"/>
      <c r="G68" s="78"/>
      <c r="H68" s="19"/>
      <c r="I68" s="60">
        <f t="shared" si="0"/>
        <v>0</v>
      </c>
      <c r="J68" s="78"/>
      <c r="K68" s="18"/>
      <c r="L68" s="18"/>
      <c r="M68" s="18"/>
      <c r="N68" s="18"/>
      <c r="O68" s="18"/>
      <c r="P68" s="98">
        <v>43688</v>
      </c>
      <c r="Q68" s="18" t="s">
        <v>162</v>
      </c>
      <c r="R68" s="18"/>
      <c r="S68" s="18"/>
      <c r="T68" s="18"/>
    </row>
    <row r="69" spans="1:20">
      <c r="A69" s="4">
        <v>65</v>
      </c>
      <c r="B69" s="17" t="s">
        <v>63</v>
      </c>
      <c r="C69" s="90" t="s">
        <v>755</v>
      </c>
      <c r="D69" s="78"/>
      <c r="E69" s="90"/>
      <c r="F69" s="18"/>
      <c r="G69" s="78"/>
      <c r="H69" s="19"/>
      <c r="I69" s="60">
        <f t="shared" si="0"/>
        <v>0</v>
      </c>
      <c r="J69" s="78"/>
      <c r="K69" s="18"/>
      <c r="L69" s="18"/>
      <c r="M69" s="18"/>
      <c r="N69" s="18"/>
      <c r="O69" s="18"/>
      <c r="P69" s="98">
        <v>43689</v>
      </c>
      <c r="Q69" s="18" t="s">
        <v>163</v>
      </c>
      <c r="R69" s="18"/>
      <c r="S69" s="18"/>
      <c r="T69" s="18"/>
    </row>
    <row r="70" spans="1:20">
      <c r="A70" s="4">
        <v>66</v>
      </c>
      <c r="B70" s="17" t="s">
        <v>63</v>
      </c>
      <c r="C70" s="90" t="s">
        <v>756</v>
      </c>
      <c r="D70" s="78" t="s">
        <v>23</v>
      </c>
      <c r="E70" s="90" t="s">
        <v>811</v>
      </c>
      <c r="F70" s="18" t="s">
        <v>1417</v>
      </c>
      <c r="G70" s="209">
        <v>10</v>
      </c>
      <c r="H70" s="209">
        <v>10</v>
      </c>
      <c r="I70" s="60">
        <f t="shared" ref="I70:I133" si="1">SUM(G70:H70)</f>
        <v>20</v>
      </c>
      <c r="J70" s="78" t="s">
        <v>864</v>
      </c>
      <c r="K70" s="18" t="s">
        <v>959</v>
      </c>
      <c r="L70" s="18" t="s">
        <v>960</v>
      </c>
      <c r="M70" s="18">
        <v>9954769767</v>
      </c>
      <c r="N70" s="51" t="s">
        <v>1576</v>
      </c>
      <c r="O70" s="51">
        <v>9859979175</v>
      </c>
      <c r="P70" s="98">
        <v>43690</v>
      </c>
      <c r="Q70" s="18" t="s">
        <v>164</v>
      </c>
      <c r="R70" s="18"/>
      <c r="S70" s="18"/>
      <c r="T70" s="18"/>
    </row>
    <row r="71" spans="1:20">
      <c r="A71" s="4">
        <v>67</v>
      </c>
      <c r="B71" s="17" t="s">
        <v>63</v>
      </c>
      <c r="C71" s="90" t="s">
        <v>757</v>
      </c>
      <c r="D71" s="78" t="s">
        <v>23</v>
      </c>
      <c r="E71" s="90" t="s">
        <v>812</v>
      </c>
      <c r="F71" s="18" t="s">
        <v>1417</v>
      </c>
      <c r="G71" s="209">
        <v>5</v>
      </c>
      <c r="H71" s="209">
        <v>5</v>
      </c>
      <c r="I71" s="60">
        <f t="shared" si="1"/>
        <v>10</v>
      </c>
      <c r="J71" s="78" t="s">
        <v>865</v>
      </c>
      <c r="K71" s="18" t="s">
        <v>959</v>
      </c>
      <c r="L71" s="18" t="s">
        <v>960</v>
      </c>
      <c r="M71" s="18">
        <v>9954769767</v>
      </c>
      <c r="N71" s="51" t="s">
        <v>1576</v>
      </c>
      <c r="O71" s="51">
        <v>9859979175</v>
      </c>
      <c r="P71" s="98">
        <v>43690</v>
      </c>
      <c r="Q71" s="18" t="s">
        <v>164</v>
      </c>
      <c r="R71" s="18"/>
      <c r="S71" s="18"/>
      <c r="T71" s="18"/>
    </row>
    <row r="72" spans="1:20">
      <c r="A72" s="4">
        <v>68</v>
      </c>
      <c r="B72" s="17" t="s">
        <v>63</v>
      </c>
      <c r="C72" s="90" t="s">
        <v>758</v>
      </c>
      <c r="D72" s="78" t="s">
        <v>23</v>
      </c>
      <c r="E72" s="90" t="s">
        <v>813</v>
      </c>
      <c r="F72" s="18" t="s">
        <v>1417</v>
      </c>
      <c r="G72" s="209">
        <v>11</v>
      </c>
      <c r="H72" s="209">
        <v>11</v>
      </c>
      <c r="I72" s="60">
        <f t="shared" si="1"/>
        <v>22</v>
      </c>
      <c r="J72" s="78" t="s">
        <v>866</v>
      </c>
      <c r="K72" s="18" t="s">
        <v>961</v>
      </c>
      <c r="L72" s="18" t="s">
        <v>962</v>
      </c>
      <c r="M72" s="18">
        <v>9859490468</v>
      </c>
      <c r="N72" s="51" t="s">
        <v>1577</v>
      </c>
      <c r="O72" s="51">
        <v>7896961998</v>
      </c>
      <c r="P72" s="98">
        <v>43690</v>
      </c>
      <c r="Q72" s="18" t="s">
        <v>164</v>
      </c>
      <c r="R72" s="18"/>
      <c r="S72" s="18"/>
      <c r="T72" s="18"/>
    </row>
    <row r="73" spans="1:20">
      <c r="A73" s="4">
        <v>69</v>
      </c>
      <c r="B73" s="17" t="s">
        <v>63</v>
      </c>
      <c r="C73" s="90" t="s">
        <v>759</v>
      </c>
      <c r="D73" s="78" t="s">
        <v>23</v>
      </c>
      <c r="E73" s="90" t="s">
        <v>814</v>
      </c>
      <c r="F73" s="18" t="s">
        <v>1417</v>
      </c>
      <c r="G73" s="209">
        <v>23</v>
      </c>
      <c r="H73" s="209">
        <v>23</v>
      </c>
      <c r="I73" s="60">
        <f t="shared" si="1"/>
        <v>46</v>
      </c>
      <c r="J73" s="78" t="s">
        <v>867</v>
      </c>
      <c r="K73" s="18" t="s">
        <v>961</v>
      </c>
      <c r="L73" s="18" t="s">
        <v>962</v>
      </c>
      <c r="M73" s="18">
        <v>9859490468</v>
      </c>
      <c r="N73" s="51" t="s">
        <v>1577</v>
      </c>
      <c r="O73" s="51">
        <v>7896961998</v>
      </c>
      <c r="P73" s="98">
        <v>43690</v>
      </c>
      <c r="Q73" s="18" t="s">
        <v>164</v>
      </c>
      <c r="R73" s="18"/>
      <c r="S73" s="18"/>
      <c r="T73" s="18"/>
    </row>
    <row r="74" spans="1:20">
      <c r="A74" s="4">
        <v>70</v>
      </c>
      <c r="B74" s="17" t="s">
        <v>63</v>
      </c>
      <c r="C74" s="90" t="s">
        <v>760</v>
      </c>
      <c r="D74" s="78" t="s">
        <v>23</v>
      </c>
      <c r="E74" s="90" t="s">
        <v>815</v>
      </c>
      <c r="F74" s="18" t="s">
        <v>1502</v>
      </c>
      <c r="G74" s="209">
        <v>201</v>
      </c>
      <c r="H74" s="209">
        <v>201</v>
      </c>
      <c r="I74" s="60">
        <f t="shared" si="1"/>
        <v>402</v>
      </c>
      <c r="J74" s="78" t="s">
        <v>868</v>
      </c>
      <c r="K74" s="18" t="s">
        <v>959</v>
      </c>
      <c r="L74" s="18" t="s">
        <v>960</v>
      </c>
      <c r="M74" s="18">
        <v>9954769767</v>
      </c>
      <c r="N74" s="51" t="s">
        <v>1576</v>
      </c>
      <c r="O74" s="51">
        <v>9859979175</v>
      </c>
      <c r="P74" s="98">
        <v>43691</v>
      </c>
      <c r="Q74" s="18" t="s">
        <v>158</v>
      </c>
      <c r="R74" s="18"/>
      <c r="S74" s="18"/>
      <c r="T74" s="18"/>
    </row>
    <row r="75" spans="1:20">
      <c r="A75" s="4">
        <v>71</v>
      </c>
      <c r="B75" s="17" t="s">
        <v>63</v>
      </c>
      <c r="C75" s="90" t="s">
        <v>670</v>
      </c>
      <c r="D75" s="78"/>
      <c r="E75" s="90"/>
      <c r="F75" s="18"/>
      <c r="G75" s="209"/>
      <c r="H75" s="210"/>
      <c r="I75" s="60">
        <f t="shared" si="1"/>
        <v>0</v>
      </c>
      <c r="J75" s="78"/>
      <c r="K75" s="18"/>
      <c r="L75" s="18"/>
      <c r="M75" s="18"/>
      <c r="N75" s="18"/>
      <c r="O75" s="18"/>
      <c r="P75" s="98">
        <v>43692</v>
      </c>
      <c r="Q75" s="18" t="s">
        <v>159</v>
      </c>
      <c r="R75" s="18"/>
      <c r="S75" s="18"/>
      <c r="T75" s="18"/>
    </row>
    <row r="76" spans="1:20">
      <c r="A76" s="4">
        <v>72</v>
      </c>
      <c r="B76" s="17" t="s">
        <v>63</v>
      </c>
      <c r="C76" s="90" t="s">
        <v>760</v>
      </c>
      <c r="D76" s="78"/>
      <c r="E76" s="90"/>
      <c r="F76" s="18"/>
      <c r="G76" s="210"/>
      <c r="H76" s="210"/>
      <c r="I76" s="60">
        <f t="shared" si="1"/>
        <v>0</v>
      </c>
      <c r="J76" s="78"/>
      <c r="K76" s="18"/>
      <c r="L76" s="18"/>
      <c r="M76" s="18"/>
      <c r="N76" s="18"/>
      <c r="O76" s="18"/>
      <c r="P76" s="98">
        <v>43693</v>
      </c>
      <c r="Q76" s="18" t="s">
        <v>160</v>
      </c>
      <c r="R76" s="18"/>
      <c r="S76" s="18"/>
      <c r="T76" s="18"/>
    </row>
    <row r="77" spans="1:20">
      <c r="A77" s="4">
        <v>73</v>
      </c>
      <c r="B77" s="17" t="s">
        <v>63</v>
      </c>
      <c r="C77" s="90" t="s">
        <v>761</v>
      </c>
      <c r="D77" s="78" t="s">
        <v>23</v>
      </c>
      <c r="E77" s="90" t="s">
        <v>816</v>
      </c>
      <c r="F77" s="18" t="s">
        <v>1417</v>
      </c>
      <c r="G77" s="210">
        <v>11</v>
      </c>
      <c r="H77" s="210">
        <v>12</v>
      </c>
      <c r="I77" s="60">
        <f t="shared" si="1"/>
        <v>23</v>
      </c>
      <c r="J77" s="78" t="s">
        <v>869</v>
      </c>
      <c r="K77" s="18" t="s">
        <v>961</v>
      </c>
      <c r="L77" s="18" t="s">
        <v>962</v>
      </c>
      <c r="M77" s="18">
        <v>9859490468</v>
      </c>
      <c r="N77" s="51" t="s">
        <v>1577</v>
      </c>
      <c r="O77" s="51">
        <v>7896961998</v>
      </c>
      <c r="P77" s="98">
        <v>43693</v>
      </c>
      <c r="Q77" s="18" t="s">
        <v>160</v>
      </c>
      <c r="R77" s="18"/>
      <c r="S77" s="18"/>
      <c r="T77" s="18"/>
    </row>
    <row r="78" spans="1:20">
      <c r="A78" s="4">
        <v>74</v>
      </c>
      <c r="B78" s="17" t="s">
        <v>63</v>
      </c>
      <c r="C78" s="90" t="s">
        <v>762</v>
      </c>
      <c r="D78" s="78" t="s">
        <v>23</v>
      </c>
      <c r="E78" s="90" t="s">
        <v>817</v>
      </c>
      <c r="F78" s="48" t="s">
        <v>1417</v>
      </c>
      <c r="G78" s="210">
        <v>7</v>
      </c>
      <c r="H78" s="210">
        <v>7</v>
      </c>
      <c r="I78" s="60">
        <f t="shared" si="1"/>
        <v>14</v>
      </c>
      <c r="J78" s="78" t="s">
        <v>870</v>
      </c>
      <c r="K78" s="18" t="s">
        <v>961</v>
      </c>
      <c r="L78" s="18" t="s">
        <v>962</v>
      </c>
      <c r="M78" s="18">
        <v>9859490468</v>
      </c>
      <c r="N78" s="51" t="s">
        <v>1577</v>
      </c>
      <c r="O78" s="51">
        <v>7896961998</v>
      </c>
      <c r="P78" s="98">
        <v>43694</v>
      </c>
      <c r="Q78" s="18" t="s">
        <v>161</v>
      </c>
      <c r="R78" s="18"/>
      <c r="S78" s="18"/>
      <c r="T78" s="18"/>
    </row>
    <row r="79" spans="1:20">
      <c r="A79" s="4">
        <v>75</v>
      </c>
      <c r="B79" s="17" t="s">
        <v>63</v>
      </c>
      <c r="C79" s="90" t="s">
        <v>763</v>
      </c>
      <c r="D79" s="78" t="s">
        <v>23</v>
      </c>
      <c r="E79" s="90" t="s">
        <v>818</v>
      </c>
      <c r="F79" s="18" t="s">
        <v>1417</v>
      </c>
      <c r="G79" s="210">
        <v>18</v>
      </c>
      <c r="H79" s="210">
        <v>20</v>
      </c>
      <c r="I79" s="60">
        <f t="shared" si="1"/>
        <v>38</v>
      </c>
      <c r="J79" s="78" t="s">
        <v>871</v>
      </c>
      <c r="K79" s="18" t="s">
        <v>961</v>
      </c>
      <c r="L79" s="18" t="s">
        <v>962</v>
      </c>
      <c r="M79" s="18">
        <v>9859490468</v>
      </c>
      <c r="N79" s="51" t="s">
        <v>1577</v>
      </c>
      <c r="O79" s="51">
        <v>7896961998</v>
      </c>
      <c r="P79" s="98">
        <v>43694</v>
      </c>
      <c r="Q79" s="18" t="s">
        <v>161</v>
      </c>
      <c r="R79" s="18"/>
      <c r="S79" s="18"/>
      <c r="T79" s="18"/>
    </row>
    <row r="80" spans="1:20">
      <c r="A80" s="4">
        <v>76</v>
      </c>
      <c r="B80" s="17" t="s">
        <v>63</v>
      </c>
      <c r="C80" s="90" t="s">
        <v>764</v>
      </c>
      <c r="D80" s="78" t="s">
        <v>23</v>
      </c>
      <c r="E80" s="90" t="s">
        <v>819</v>
      </c>
      <c r="F80" s="18" t="s">
        <v>1473</v>
      </c>
      <c r="G80" s="210">
        <v>49</v>
      </c>
      <c r="H80" s="210">
        <v>45</v>
      </c>
      <c r="I80" s="60">
        <f t="shared" si="1"/>
        <v>94</v>
      </c>
      <c r="J80" s="78" t="s">
        <v>872</v>
      </c>
      <c r="K80" s="18" t="s">
        <v>961</v>
      </c>
      <c r="L80" s="18" t="s">
        <v>962</v>
      </c>
      <c r="M80" s="18">
        <v>9859490468</v>
      </c>
      <c r="N80" s="51" t="s">
        <v>1577</v>
      </c>
      <c r="O80" s="51">
        <v>7896961998</v>
      </c>
      <c r="P80" s="98">
        <v>43694</v>
      </c>
      <c r="Q80" s="18" t="s">
        <v>161</v>
      </c>
      <c r="R80" s="18"/>
      <c r="S80" s="18"/>
      <c r="T80" s="18"/>
    </row>
    <row r="81" spans="1:20">
      <c r="A81" s="4">
        <v>77</v>
      </c>
      <c r="B81" s="17" t="s">
        <v>63</v>
      </c>
      <c r="C81" s="90"/>
      <c r="D81" s="78"/>
      <c r="E81" s="90"/>
      <c r="F81" s="18"/>
      <c r="G81" s="210"/>
      <c r="H81" s="210"/>
      <c r="I81" s="60">
        <f t="shared" si="1"/>
        <v>0</v>
      </c>
      <c r="J81" s="78"/>
      <c r="K81" s="18"/>
      <c r="L81" s="18"/>
      <c r="M81" s="18"/>
      <c r="N81" s="18"/>
      <c r="O81" s="18"/>
      <c r="P81" s="98">
        <v>43695</v>
      </c>
      <c r="Q81" s="18" t="s">
        <v>162</v>
      </c>
      <c r="R81" s="18"/>
      <c r="S81" s="18"/>
      <c r="T81" s="18"/>
    </row>
    <row r="82" spans="1:20">
      <c r="A82" s="4">
        <v>78</v>
      </c>
      <c r="B82" s="17" t="s">
        <v>63</v>
      </c>
      <c r="C82" s="90" t="s">
        <v>765</v>
      </c>
      <c r="D82" s="78" t="s">
        <v>23</v>
      </c>
      <c r="E82" s="90" t="s">
        <v>820</v>
      </c>
      <c r="F82" s="18" t="s">
        <v>1473</v>
      </c>
      <c r="G82" s="210">
        <v>17</v>
      </c>
      <c r="H82" s="210">
        <v>15</v>
      </c>
      <c r="I82" s="60">
        <f t="shared" si="1"/>
        <v>32</v>
      </c>
      <c r="J82" s="78" t="s">
        <v>873</v>
      </c>
      <c r="K82" s="18" t="s">
        <v>959</v>
      </c>
      <c r="L82" s="18" t="s">
        <v>960</v>
      </c>
      <c r="M82" s="18">
        <v>9954769767</v>
      </c>
      <c r="N82" s="51" t="s">
        <v>1576</v>
      </c>
      <c r="O82" s="51">
        <v>9859979175</v>
      </c>
      <c r="P82" s="98">
        <v>43696</v>
      </c>
      <c r="Q82" s="18" t="s">
        <v>163</v>
      </c>
      <c r="R82" s="18"/>
      <c r="S82" s="18"/>
      <c r="T82" s="18"/>
    </row>
    <row r="83" spans="1:20">
      <c r="A83" s="4">
        <v>79</v>
      </c>
      <c r="B83" s="17" t="s">
        <v>63</v>
      </c>
      <c r="C83" s="90" t="s">
        <v>766</v>
      </c>
      <c r="D83" s="78" t="s">
        <v>23</v>
      </c>
      <c r="E83" s="90" t="s">
        <v>821</v>
      </c>
      <c r="F83" s="18" t="s">
        <v>1417</v>
      </c>
      <c r="G83" s="210">
        <v>8</v>
      </c>
      <c r="H83" s="210">
        <v>8</v>
      </c>
      <c r="I83" s="60">
        <f t="shared" si="1"/>
        <v>16</v>
      </c>
      <c r="J83" s="78" t="s">
        <v>874</v>
      </c>
      <c r="K83" s="18" t="s">
        <v>959</v>
      </c>
      <c r="L83" s="18" t="s">
        <v>960</v>
      </c>
      <c r="M83" s="18">
        <v>9954769767</v>
      </c>
      <c r="N83" s="51" t="s">
        <v>1576</v>
      </c>
      <c r="O83" s="51">
        <v>9859979175</v>
      </c>
      <c r="P83" s="98">
        <v>43696</v>
      </c>
      <c r="Q83" s="18" t="s">
        <v>163</v>
      </c>
      <c r="R83" s="18"/>
      <c r="S83" s="18"/>
      <c r="T83" s="18"/>
    </row>
    <row r="84" spans="1:20">
      <c r="A84" s="4">
        <v>80</v>
      </c>
      <c r="B84" s="17" t="s">
        <v>63</v>
      </c>
      <c r="C84" s="90" t="s">
        <v>767</v>
      </c>
      <c r="D84" s="78" t="s">
        <v>23</v>
      </c>
      <c r="E84" s="90" t="s">
        <v>822</v>
      </c>
      <c r="F84" s="18" t="s">
        <v>1417</v>
      </c>
      <c r="G84" s="210">
        <v>41</v>
      </c>
      <c r="H84" s="210">
        <v>37</v>
      </c>
      <c r="I84" s="60">
        <f t="shared" si="1"/>
        <v>78</v>
      </c>
      <c r="J84" s="78" t="s">
        <v>875</v>
      </c>
      <c r="K84" s="18" t="s">
        <v>959</v>
      </c>
      <c r="L84" s="18" t="s">
        <v>960</v>
      </c>
      <c r="M84" s="18">
        <v>9954769767</v>
      </c>
      <c r="N84" s="51" t="s">
        <v>1576</v>
      </c>
      <c r="O84" s="51">
        <v>9859979175</v>
      </c>
      <c r="P84" s="98">
        <v>43696</v>
      </c>
      <c r="Q84" s="18" t="s">
        <v>163</v>
      </c>
      <c r="R84" s="18"/>
      <c r="S84" s="18"/>
      <c r="T84" s="18"/>
    </row>
    <row r="85" spans="1:20">
      <c r="A85" s="4">
        <v>81</v>
      </c>
      <c r="B85" s="17" t="s">
        <v>63</v>
      </c>
      <c r="C85" s="90" t="s">
        <v>768</v>
      </c>
      <c r="D85" s="78"/>
      <c r="E85" s="90"/>
      <c r="F85" s="18"/>
      <c r="G85" s="210"/>
      <c r="H85" s="210"/>
      <c r="I85" s="60">
        <f t="shared" si="1"/>
        <v>0</v>
      </c>
      <c r="J85" s="78"/>
      <c r="K85" s="18"/>
      <c r="L85" s="18"/>
      <c r="M85" s="18"/>
      <c r="N85" s="18"/>
      <c r="O85" s="18"/>
      <c r="P85" s="98">
        <v>43697</v>
      </c>
      <c r="Q85" s="18" t="s">
        <v>164</v>
      </c>
      <c r="R85" s="18"/>
      <c r="S85" s="18"/>
      <c r="T85" s="18"/>
    </row>
    <row r="86" spans="1:20">
      <c r="A86" s="4">
        <v>82</v>
      </c>
      <c r="B86" s="17" t="s">
        <v>63</v>
      </c>
      <c r="C86" s="90" t="s">
        <v>769</v>
      </c>
      <c r="D86" s="78" t="s">
        <v>23</v>
      </c>
      <c r="E86" s="90" t="s">
        <v>823</v>
      </c>
      <c r="F86" s="18" t="s">
        <v>1417</v>
      </c>
      <c r="G86" s="210">
        <v>31</v>
      </c>
      <c r="H86" s="210">
        <v>29</v>
      </c>
      <c r="I86" s="60">
        <f t="shared" si="1"/>
        <v>60</v>
      </c>
      <c r="J86" s="78" t="s">
        <v>876</v>
      </c>
      <c r="K86" s="18" t="s">
        <v>963</v>
      </c>
      <c r="L86" s="18" t="s">
        <v>964</v>
      </c>
      <c r="M86" s="18">
        <v>9613621993</v>
      </c>
      <c r="N86" s="51" t="s">
        <v>1578</v>
      </c>
      <c r="O86" s="51">
        <v>7896998176</v>
      </c>
      <c r="P86" s="98">
        <v>43698</v>
      </c>
      <c r="Q86" s="18" t="s">
        <v>158</v>
      </c>
      <c r="R86" s="18"/>
      <c r="S86" s="18"/>
      <c r="T86" s="18"/>
    </row>
    <row r="87" spans="1:20">
      <c r="A87" s="4">
        <v>83</v>
      </c>
      <c r="B87" s="17" t="s">
        <v>63</v>
      </c>
      <c r="C87" s="90" t="s">
        <v>770</v>
      </c>
      <c r="D87" s="78" t="s">
        <v>23</v>
      </c>
      <c r="E87" s="90" t="s">
        <v>824</v>
      </c>
      <c r="F87" s="18" t="s">
        <v>1417</v>
      </c>
      <c r="G87" s="210">
        <v>69</v>
      </c>
      <c r="H87" s="210">
        <v>63</v>
      </c>
      <c r="I87" s="60">
        <f t="shared" si="1"/>
        <v>132</v>
      </c>
      <c r="J87" s="78" t="s">
        <v>877</v>
      </c>
      <c r="K87" s="18" t="s">
        <v>963</v>
      </c>
      <c r="L87" s="18" t="s">
        <v>964</v>
      </c>
      <c r="M87" s="18">
        <v>9613621993</v>
      </c>
      <c r="N87" s="51" t="s">
        <v>1578</v>
      </c>
      <c r="O87" s="51">
        <v>7896998176</v>
      </c>
      <c r="P87" s="98">
        <v>43698</v>
      </c>
      <c r="Q87" s="18" t="s">
        <v>158</v>
      </c>
      <c r="R87" s="18"/>
      <c r="S87" s="18"/>
      <c r="T87" s="18"/>
    </row>
    <row r="88" spans="1:20">
      <c r="A88" s="4">
        <v>84</v>
      </c>
      <c r="B88" s="17" t="s">
        <v>63</v>
      </c>
      <c r="C88" s="90" t="s">
        <v>771</v>
      </c>
      <c r="D88" s="78" t="s">
        <v>23</v>
      </c>
      <c r="E88" s="90" t="s">
        <v>825</v>
      </c>
      <c r="F88" s="18" t="s">
        <v>1473</v>
      </c>
      <c r="G88" s="210">
        <v>21</v>
      </c>
      <c r="H88" s="210">
        <v>23</v>
      </c>
      <c r="I88" s="60">
        <f t="shared" si="1"/>
        <v>44</v>
      </c>
      <c r="J88" s="78" t="s">
        <v>878</v>
      </c>
      <c r="K88" s="18" t="s">
        <v>963</v>
      </c>
      <c r="L88" s="18" t="s">
        <v>964</v>
      </c>
      <c r="M88" s="18">
        <v>9613621993</v>
      </c>
      <c r="N88" s="51" t="s">
        <v>1578</v>
      </c>
      <c r="O88" s="51">
        <v>7896998176</v>
      </c>
      <c r="P88" s="98">
        <v>43699</v>
      </c>
      <c r="Q88" s="18" t="s">
        <v>159</v>
      </c>
      <c r="R88" s="18"/>
      <c r="S88" s="18"/>
      <c r="T88" s="18"/>
    </row>
    <row r="89" spans="1:20">
      <c r="A89" s="4">
        <v>85</v>
      </c>
      <c r="B89" s="17" t="s">
        <v>63</v>
      </c>
      <c r="C89" s="90" t="s">
        <v>772</v>
      </c>
      <c r="D89" s="78" t="s">
        <v>23</v>
      </c>
      <c r="E89" s="90" t="s">
        <v>826</v>
      </c>
      <c r="F89" s="18" t="s">
        <v>1417</v>
      </c>
      <c r="G89" s="210">
        <v>15</v>
      </c>
      <c r="H89" s="210">
        <v>15</v>
      </c>
      <c r="I89" s="60">
        <f t="shared" si="1"/>
        <v>30</v>
      </c>
      <c r="J89" s="78" t="s">
        <v>879</v>
      </c>
      <c r="K89" s="18" t="s">
        <v>961</v>
      </c>
      <c r="L89" s="18" t="s">
        <v>962</v>
      </c>
      <c r="M89" s="18">
        <v>9859490468</v>
      </c>
      <c r="N89" s="51" t="s">
        <v>1577</v>
      </c>
      <c r="O89" s="51">
        <v>7896961998</v>
      </c>
      <c r="P89" s="98">
        <v>43699</v>
      </c>
      <c r="Q89" s="18" t="s">
        <v>159</v>
      </c>
      <c r="R89" s="18"/>
      <c r="S89" s="18"/>
      <c r="T89" s="18"/>
    </row>
    <row r="90" spans="1:20">
      <c r="A90" s="4">
        <v>86</v>
      </c>
      <c r="B90" s="17" t="s">
        <v>63</v>
      </c>
      <c r="C90" s="90" t="s">
        <v>773</v>
      </c>
      <c r="D90" s="78" t="s">
        <v>23</v>
      </c>
      <c r="E90" s="90" t="s">
        <v>827</v>
      </c>
      <c r="F90" s="18" t="s">
        <v>1417</v>
      </c>
      <c r="G90" s="210">
        <v>7</v>
      </c>
      <c r="H90" s="210">
        <v>7</v>
      </c>
      <c r="I90" s="60">
        <f t="shared" si="1"/>
        <v>14</v>
      </c>
      <c r="J90" s="78" t="s">
        <v>880</v>
      </c>
      <c r="K90" s="18" t="s">
        <v>959</v>
      </c>
      <c r="L90" s="18" t="s">
        <v>960</v>
      </c>
      <c r="M90" s="18">
        <v>9954769767</v>
      </c>
      <c r="N90" s="51" t="s">
        <v>1576</v>
      </c>
      <c r="O90" s="51">
        <v>9859979175</v>
      </c>
      <c r="P90" s="98">
        <v>43699</v>
      </c>
      <c r="Q90" s="18" t="s">
        <v>159</v>
      </c>
      <c r="R90" s="18"/>
      <c r="S90" s="18"/>
      <c r="T90" s="18"/>
    </row>
    <row r="91" spans="1:20">
      <c r="A91" s="4">
        <v>87</v>
      </c>
      <c r="B91" s="17" t="s">
        <v>63</v>
      </c>
      <c r="C91" s="90" t="s">
        <v>774</v>
      </c>
      <c r="D91" s="78" t="s">
        <v>23</v>
      </c>
      <c r="E91" s="90" t="s">
        <v>828</v>
      </c>
      <c r="F91" s="18" t="s">
        <v>1417</v>
      </c>
      <c r="G91" s="210">
        <v>32</v>
      </c>
      <c r="H91" s="210">
        <v>29</v>
      </c>
      <c r="I91" s="60">
        <f t="shared" si="1"/>
        <v>61</v>
      </c>
      <c r="J91" s="78" t="s">
        <v>881</v>
      </c>
      <c r="K91" s="18" t="s">
        <v>939</v>
      </c>
      <c r="L91" s="18" t="s">
        <v>900</v>
      </c>
      <c r="M91" s="18">
        <v>9613631691</v>
      </c>
      <c r="N91" s="51" t="s">
        <v>1511</v>
      </c>
      <c r="O91" s="51">
        <v>9613222054</v>
      </c>
      <c r="P91" s="98">
        <v>43700</v>
      </c>
      <c r="Q91" s="18" t="s">
        <v>160</v>
      </c>
      <c r="R91" s="18"/>
      <c r="S91" s="18"/>
      <c r="T91" s="18"/>
    </row>
    <row r="92" spans="1:20">
      <c r="A92" s="4">
        <v>88</v>
      </c>
      <c r="B92" s="17" t="s">
        <v>63</v>
      </c>
      <c r="C92" s="90" t="s">
        <v>775</v>
      </c>
      <c r="D92" s="78" t="s">
        <v>23</v>
      </c>
      <c r="E92" s="90" t="s">
        <v>829</v>
      </c>
      <c r="F92" s="18" t="s">
        <v>1417</v>
      </c>
      <c r="G92" s="210">
        <v>15</v>
      </c>
      <c r="H92" s="210">
        <v>17</v>
      </c>
      <c r="I92" s="60">
        <f t="shared" si="1"/>
        <v>32</v>
      </c>
      <c r="J92" s="78" t="s">
        <v>882</v>
      </c>
      <c r="K92" s="18" t="s">
        <v>939</v>
      </c>
      <c r="L92" s="18" t="s">
        <v>900</v>
      </c>
      <c r="M92" s="18">
        <v>9613631691</v>
      </c>
      <c r="N92" s="51" t="s">
        <v>1511</v>
      </c>
      <c r="O92" s="51">
        <v>9613222054</v>
      </c>
      <c r="P92" s="98">
        <v>43700</v>
      </c>
      <c r="Q92" s="18" t="s">
        <v>160</v>
      </c>
      <c r="R92" s="18"/>
      <c r="S92" s="18"/>
      <c r="T92" s="18"/>
    </row>
    <row r="93" spans="1:20">
      <c r="A93" s="4">
        <v>89</v>
      </c>
      <c r="B93" s="17" t="s">
        <v>63</v>
      </c>
      <c r="C93" s="90" t="s">
        <v>776</v>
      </c>
      <c r="D93" s="78" t="s">
        <v>23</v>
      </c>
      <c r="E93" s="90" t="s">
        <v>830</v>
      </c>
      <c r="F93" s="18" t="s">
        <v>1417</v>
      </c>
      <c r="G93" s="210">
        <v>18</v>
      </c>
      <c r="H93" s="210">
        <v>19</v>
      </c>
      <c r="I93" s="60">
        <f t="shared" si="1"/>
        <v>37</v>
      </c>
      <c r="J93" s="78" t="s">
        <v>883</v>
      </c>
      <c r="K93" s="18" t="s">
        <v>939</v>
      </c>
      <c r="L93" s="18" t="s">
        <v>900</v>
      </c>
      <c r="M93" s="18">
        <v>9613631691</v>
      </c>
      <c r="N93" s="51" t="s">
        <v>1511</v>
      </c>
      <c r="O93" s="51">
        <v>9613222054</v>
      </c>
      <c r="P93" s="98">
        <v>43700</v>
      </c>
      <c r="Q93" s="18" t="s">
        <v>160</v>
      </c>
      <c r="R93" s="18"/>
      <c r="S93" s="18"/>
      <c r="T93" s="18"/>
    </row>
    <row r="94" spans="1:20">
      <c r="A94" s="4">
        <v>90</v>
      </c>
      <c r="B94" s="17" t="s">
        <v>63</v>
      </c>
      <c r="C94" s="90" t="s">
        <v>777</v>
      </c>
      <c r="D94" s="78"/>
      <c r="E94" s="90"/>
      <c r="F94" s="18"/>
      <c r="G94" s="210"/>
      <c r="H94" s="210"/>
      <c r="I94" s="60">
        <f t="shared" si="1"/>
        <v>0</v>
      </c>
      <c r="J94" s="78"/>
      <c r="K94" s="18"/>
      <c r="L94" s="18"/>
      <c r="M94" s="18"/>
      <c r="N94" s="18"/>
      <c r="O94" s="18"/>
      <c r="P94" s="98">
        <v>43701</v>
      </c>
      <c r="Q94" s="18" t="s">
        <v>161</v>
      </c>
      <c r="R94" s="18"/>
      <c r="S94" s="18"/>
      <c r="T94" s="18"/>
    </row>
    <row r="95" spans="1:20">
      <c r="A95" s="4">
        <v>91</v>
      </c>
      <c r="B95" s="17" t="s">
        <v>63</v>
      </c>
      <c r="C95" s="90"/>
      <c r="D95" s="78"/>
      <c r="E95" s="90"/>
      <c r="F95" s="18"/>
      <c r="G95" s="210"/>
      <c r="H95" s="210"/>
      <c r="I95" s="60">
        <f t="shared" si="1"/>
        <v>0</v>
      </c>
      <c r="J95" s="78"/>
      <c r="K95" s="18"/>
      <c r="L95" s="18"/>
      <c r="M95" s="18"/>
      <c r="N95" s="18"/>
      <c r="O95" s="18"/>
      <c r="P95" s="98">
        <v>43702</v>
      </c>
      <c r="Q95" s="18" t="s">
        <v>162</v>
      </c>
      <c r="R95" s="18"/>
      <c r="S95" s="18"/>
      <c r="T95" s="18"/>
    </row>
    <row r="96" spans="1:20">
      <c r="A96" s="4">
        <v>92</v>
      </c>
      <c r="B96" s="17" t="s">
        <v>63</v>
      </c>
      <c r="C96" s="90" t="s">
        <v>778</v>
      </c>
      <c r="D96" s="78" t="s">
        <v>23</v>
      </c>
      <c r="E96" s="90" t="s">
        <v>831</v>
      </c>
      <c r="F96" s="18" t="s">
        <v>1417</v>
      </c>
      <c r="G96" s="210">
        <v>58</v>
      </c>
      <c r="H96" s="210">
        <v>53</v>
      </c>
      <c r="I96" s="60">
        <f t="shared" si="1"/>
        <v>111</v>
      </c>
      <c r="J96" s="78" t="s">
        <v>884</v>
      </c>
      <c r="K96" s="18" t="s">
        <v>939</v>
      </c>
      <c r="L96" s="18" t="s">
        <v>900</v>
      </c>
      <c r="M96" s="18">
        <v>9613631691</v>
      </c>
      <c r="N96" s="101" t="s">
        <v>1579</v>
      </c>
      <c r="O96" s="51">
        <v>8134907632</v>
      </c>
      <c r="P96" s="98">
        <v>43703</v>
      </c>
      <c r="Q96" s="18" t="s">
        <v>163</v>
      </c>
      <c r="R96" s="18"/>
      <c r="S96" s="18"/>
      <c r="T96" s="18"/>
    </row>
    <row r="97" spans="1:20">
      <c r="A97" s="4">
        <v>93</v>
      </c>
      <c r="B97" s="17" t="s">
        <v>63</v>
      </c>
      <c r="C97" s="90" t="s">
        <v>779</v>
      </c>
      <c r="D97" s="78" t="s">
        <v>23</v>
      </c>
      <c r="E97" s="90" t="s">
        <v>832</v>
      </c>
      <c r="F97" s="18" t="s">
        <v>1417</v>
      </c>
      <c r="G97" s="210">
        <v>23</v>
      </c>
      <c r="H97" s="210">
        <v>24</v>
      </c>
      <c r="I97" s="60">
        <f t="shared" si="1"/>
        <v>47</v>
      </c>
      <c r="J97" s="78" t="s">
        <v>885</v>
      </c>
      <c r="K97" s="18" t="s">
        <v>961</v>
      </c>
      <c r="L97" s="18" t="s">
        <v>962</v>
      </c>
      <c r="M97" s="18">
        <v>9859490468</v>
      </c>
      <c r="N97" s="51" t="s">
        <v>1580</v>
      </c>
      <c r="O97" s="51">
        <v>9085125277</v>
      </c>
      <c r="P97" s="98">
        <v>43703</v>
      </c>
      <c r="Q97" s="18" t="s">
        <v>163</v>
      </c>
      <c r="R97" s="18"/>
      <c r="S97" s="18"/>
      <c r="T97" s="18"/>
    </row>
    <row r="98" spans="1:20">
      <c r="A98" s="4">
        <v>94</v>
      </c>
      <c r="B98" s="17" t="s">
        <v>63</v>
      </c>
      <c r="C98" s="90" t="s">
        <v>780</v>
      </c>
      <c r="D98" s="78" t="s">
        <v>23</v>
      </c>
      <c r="E98" s="90" t="s">
        <v>833</v>
      </c>
      <c r="F98" s="18" t="s">
        <v>1417</v>
      </c>
      <c r="G98" s="210">
        <v>26</v>
      </c>
      <c r="H98" s="210">
        <v>28</v>
      </c>
      <c r="I98" s="60">
        <f t="shared" si="1"/>
        <v>54</v>
      </c>
      <c r="J98" s="78" t="s">
        <v>886</v>
      </c>
      <c r="K98" s="18" t="s">
        <v>961</v>
      </c>
      <c r="L98" s="18" t="s">
        <v>962</v>
      </c>
      <c r="M98" s="18">
        <v>9859490468</v>
      </c>
      <c r="N98" s="51" t="s">
        <v>1580</v>
      </c>
      <c r="O98" s="51">
        <v>9085125277</v>
      </c>
      <c r="P98" s="98">
        <v>43704</v>
      </c>
      <c r="Q98" s="18" t="s">
        <v>164</v>
      </c>
      <c r="R98" s="18"/>
      <c r="S98" s="18"/>
      <c r="T98" s="18"/>
    </row>
    <row r="99" spans="1:20">
      <c r="A99" s="4">
        <v>95</v>
      </c>
      <c r="B99" s="17" t="s">
        <v>63</v>
      </c>
      <c r="C99" s="90" t="s">
        <v>781</v>
      </c>
      <c r="D99" s="78" t="s">
        <v>23</v>
      </c>
      <c r="E99" s="90" t="s">
        <v>834</v>
      </c>
      <c r="F99" s="18" t="s">
        <v>1417</v>
      </c>
      <c r="G99" s="210">
        <v>23</v>
      </c>
      <c r="H99" s="210">
        <v>21</v>
      </c>
      <c r="I99" s="60">
        <f t="shared" si="1"/>
        <v>44</v>
      </c>
      <c r="J99" s="78" t="s">
        <v>887</v>
      </c>
      <c r="K99" s="18" t="s">
        <v>961</v>
      </c>
      <c r="L99" s="18" t="s">
        <v>962</v>
      </c>
      <c r="M99" s="18">
        <v>9859490468</v>
      </c>
      <c r="N99" s="51" t="s">
        <v>1580</v>
      </c>
      <c r="O99" s="51">
        <v>9085125277</v>
      </c>
      <c r="P99" s="98">
        <v>43704</v>
      </c>
      <c r="Q99" s="18" t="s">
        <v>164</v>
      </c>
      <c r="R99" s="18"/>
      <c r="S99" s="18"/>
      <c r="T99" s="18"/>
    </row>
    <row r="100" spans="1:20">
      <c r="A100" s="4">
        <v>96</v>
      </c>
      <c r="B100" s="17" t="s">
        <v>63</v>
      </c>
      <c r="C100" s="90" t="s">
        <v>782</v>
      </c>
      <c r="D100" s="78" t="s">
        <v>23</v>
      </c>
      <c r="E100" s="90" t="s">
        <v>835</v>
      </c>
      <c r="F100" s="18" t="s">
        <v>1417</v>
      </c>
      <c r="G100" s="210">
        <v>37</v>
      </c>
      <c r="H100" s="210">
        <v>35</v>
      </c>
      <c r="I100" s="60">
        <f t="shared" si="1"/>
        <v>72</v>
      </c>
      <c r="J100" s="78" t="s">
        <v>888</v>
      </c>
      <c r="K100" s="18" t="s">
        <v>925</v>
      </c>
      <c r="L100" s="18" t="s">
        <v>965</v>
      </c>
      <c r="M100" s="18">
        <v>8486875982</v>
      </c>
      <c r="N100" s="51" t="s">
        <v>1581</v>
      </c>
      <c r="O100" s="51">
        <v>7636947661</v>
      </c>
      <c r="P100" s="98">
        <v>43704</v>
      </c>
      <c r="Q100" s="18" t="s">
        <v>164</v>
      </c>
      <c r="R100" s="18"/>
      <c r="S100" s="18"/>
      <c r="T100" s="18"/>
    </row>
    <row r="101" spans="1:20">
      <c r="A101" s="4">
        <v>97</v>
      </c>
      <c r="B101" s="17" t="s">
        <v>63</v>
      </c>
      <c r="C101" s="90" t="s">
        <v>783</v>
      </c>
      <c r="D101" s="78" t="s">
        <v>23</v>
      </c>
      <c r="E101" s="90" t="s">
        <v>836</v>
      </c>
      <c r="F101" s="18" t="s">
        <v>1417</v>
      </c>
      <c r="G101" s="210">
        <v>25</v>
      </c>
      <c r="H101" s="210">
        <v>27</v>
      </c>
      <c r="I101" s="60">
        <f t="shared" si="1"/>
        <v>52</v>
      </c>
      <c r="J101" s="78" t="s">
        <v>889</v>
      </c>
      <c r="K101" s="18" t="s">
        <v>959</v>
      </c>
      <c r="L101" s="18" t="s">
        <v>960</v>
      </c>
      <c r="M101" s="18">
        <v>9954769767</v>
      </c>
      <c r="N101" s="51" t="s">
        <v>1578</v>
      </c>
      <c r="O101" s="51">
        <v>7896998176</v>
      </c>
      <c r="P101" s="98">
        <v>43705</v>
      </c>
      <c r="Q101" s="18" t="s">
        <v>158</v>
      </c>
      <c r="R101" s="18"/>
      <c r="S101" s="18"/>
      <c r="T101" s="18"/>
    </row>
    <row r="102" spans="1:20">
      <c r="A102" s="4">
        <v>98</v>
      </c>
      <c r="B102" s="17" t="s">
        <v>63</v>
      </c>
      <c r="C102" s="90" t="s">
        <v>784</v>
      </c>
      <c r="D102" s="78" t="s">
        <v>23</v>
      </c>
      <c r="E102" s="90" t="s">
        <v>837</v>
      </c>
      <c r="F102" s="18" t="s">
        <v>1473</v>
      </c>
      <c r="G102" s="210">
        <v>19</v>
      </c>
      <c r="H102" s="210">
        <v>20</v>
      </c>
      <c r="I102" s="60">
        <f t="shared" si="1"/>
        <v>39</v>
      </c>
      <c r="J102" s="78" t="s">
        <v>890</v>
      </c>
      <c r="K102" s="18" t="s">
        <v>959</v>
      </c>
      <c r="L102" s="18" t="s">
        <v>960</v>
      </c>
      <c r="M102" s="18">
        <v>9954769767</v>
      </c>
      <c r="N102" s="51" t="s">
        <v>1578</v>
      </c>
      <c r="O102" s="51">
        <v>7896998176</v>
      </c>
      <c r="P102" s="98">
        <v>43705</v>
      </c>
      <c r="Q102" s="18" t="s">
        <v>158</v>
      </c>
      <c r="R102" s="18"/>
      <c r="S102" s="18"/>
      <c r="T102" s="18"/>
    </row>
    <row r="103" spans="1:20">
      <c r="A103" s="4">
        <v>99</v>
      </c>
      <c r="B103" s="17" t="s">
        <v>63</v>
      </c>
      <c r="C103" s="90" t="s">
        <v>785</v>
      </c>
      <c r="D103" s="78" t="s">
        <v>23</v>
      </c>
      <c r="E103" s="90" t="s">
        <v>838</v>
      </c>
      <c r="F103" s="18" t="s">
        <v>1417</v>
      </c>
      <c r="G103" s="210">
        <v>53</v>
      </c>
      <c r="H103" s="210">
        <v>49</v>
      </c>
      <c r="I103" s="60">
        <f t="shared" si="1"/>
        <v>102</v>
      </c>
      <c r="J103" s="78" t="s">
        <v>891</v>
      </c>
      <c r="K103" s="18" t="s">
        <v>959</v>
      </c>
      <c r="L103" s="18" t="s">
        <v>960</v>
      </c>
      <c r="M103" s="18">
        <v>9954769767</v>
      </c>
      <c r="N103" s="51" t="s">
        <v>1578</v>
      </c>
      <c r="O103" s="51">
        <v>7896998176</v>
      </c>
      <c r="P103" s="98">
        <v>43706</v>
      </c>
      <c r="Q103" s="18" t="s">
        <v>159</v>
      </c>
      <c r="R103" s="18"/>
      <c r="S103" s="18"/>
      <c r="T103" s="18"/>
    </row>
    <row r="104" spans="1:20">
      <c r="A104" s="4">
        <v>100</v>
      </c>
      <c r="B104" s="17" t="s">
        <v>63</v>
      </c>
      <c r="C104" s="90" t="s">
        <v>786</v>
      </c>
      <c r="D104" s="78" t="s">
        <v>23</v>
      </c>
      <c r="E104" s="90" t="s">
        <v>839</v>
      </c>
      <c r="F104" s="18" t="s">
        <v>1417</v>
      </c>
      <c r="G104" s="210">
        <v>23</v>
      </c>
      <c r="H104" s="210">
        <v>21</v>
      </c>
      <c r="I104" s="60">
        <f t="shared" si="1"/>
        <v>44</v>
      </c>
      <c r="J104" s="78" t="s">
        <v>892</v>
      </c>
      <c r="K104" s="18" t="s">
        <v>939</v>
      </c>
      <c r="L104" s="18" t="s">
        <v>900</v>
      </c>
      <c r="M104" s="18">
        <v>9613631691</v>
      </c>
      <c r="N104" s="51" t="s">
        <v>1578</v>
      </c>
      <c r="O104" s="51">
        <v>7896998176</v>
      </c>
      <c r="P104" s="98">
        <v>43707</v>
      </c>
      <c r="Q104" s="18" t="s">
        <v>160</v>
      </c>
      <c r="R104" s="18"/>
      <c r="S104" s="18"/>
      <c r="T104" s="18"/>
    </row>
    <row r="105" spans="1:20">
      <c r="A105" s="4">
        <v>101</v>
      </c>
      <c r="B105" s="17" t="s">
        <v>63</v>
      </c>
      <c r="C105" s="90" t="s">
        <v>787</v>
      </c>
      <c r="D105" s="78" t="s">
        <v>23</v>
      </c>
      <c r="E105" s="90" t="s">
        <v>840</v>
      </c>
      <c r="F105" s="18" t="s">
        <v>1417</v>
      </c>
      <c r="G105" s="210">
        <v>25</v>
      </c>
      <c r="H105" s="210">
        <v>27</v>
      </c>
      <c r="I105" s="60">
        <f t="shared" si="1"/>
        <v>52</v>
      </c>
      <c r="J105" s="78" t="s">
        <v>893</v>
      </c>
      <c r="K105" s="18" t="s">
        <v>959</v>
      </c>
      <c r="L105" s="18" t="s">
        <v>960</v>
      </c>
      <c r="M105" s="18">
        <v>9954769767</v>
      </c>
      <c r="N105" s="51" t="s">
        <v>1578</v>
      </c>
      <c r="O105" s="51">
        <v>7896998176</v>
      </c>
      <c r="P105" s="98">
        <v>43707</v>
      </c>
      <c r="Q105" s="18" t="s">
        <v>160</v>
      </c>
      <c r="R105" s="18"/>
      <c r="S105" s="18"/>
      <c r="T105" s="18"/>
    </row>
    <row r="106" spans="1:20">
      <c r="A106" s="4">
        <v>102</v>
      </c>
      <c r="B106" s="17" t="s">
        <v>63</v>
      </c>
      <c r="C106" s="90" t="s">
        <v>788</v>
      </c>
      <c r="D106" s="78" t="s">
        <v>23</v>
      </c>
      <c r="E106" s="90" t="s">
        <v>841</v>
      </c>
      <c r="F106" s="18" t="s">
        <v>1417</v>
      </c>
      <c r="G106" s="210">
        <v>11</v>
      </c>
      <c r="H106" s="210">
        <v>11</v>
      </c>
      <c r="I106" s="60">
        <f t="shared" si="1"/>
        <v>22</v>
      </c>
      <c r="J106" s="78" t="s">
        <v>894</v>
      </c>
      <c r="K106" s="18" t="s">
        <v>959</v>
      </c>
      <c r="L106" s="18" t="s">
        <v>960</v>
      </c>
      <c r="M106" s="18">
        <v>9954769767</v>
      </c>
      <c r="N106" s="51" t="s">
        <v>1578</v>
      </c>
      <c r="O106" s="51">
        <v>7896998176</v>
      </c>
      <c r="P106" s="98">
        <v>43707</v>
      </c>
      <c r="Q106" s="18" t="s">
        <v>160</v>
      </c>
      <c r="R106" s="18"/>
      <c r="S106" s="18"/>
      <c r="T106" s="18"/>
    </row>
    <row r="107" spans="1:20">
      <c r="A107" s="4">
        <v>103</v>
      </c>
      <c r="B107" s="17" t="s">
        <v>63</v>
      </c>
      <c r="C107" s="90" t="s">
        <v>789</v>
      </c>
      <c r="D107" s="78" t="s">
        <v>23</v>
      </c>
      <c r="E107" s="90" t="s">
        <v>842</v>
      </c>
      <c r="F107" s="18" t="s">
        <v>1417</v>
      </c>
      <c r="G107" s="210">
        <v>28</v>
      </c>
      <c r="H107" s="210">
        <v>26</v>
      </c>
      <c r="I107" s="60">
        <f t="shared" si="1"/>
        <v>54</v>
      </c>
      <c r="J107" s="78" t="s">
        <v>895</v>
      </c>
      <c r="K107" s="18" t="s">
        <v>939</v>
      </c>
      <c r="L107" s="18" t="s">
        <v>900</v>
      </c>
      <c r="M107" s="18">
        <v>9613631691</v>
      </c>
      <c r="N107" s="101" t="s">
        <v>1579</v>
      </c>
      <c r="O107" s="51">
        <v>8134907632</v>
      </c>
      <c r="P107" s="98">
        <v>43708</v>
      </c>
      <c r="Q107" s="18" t="s">
        <v>161</v>
      </c>
      <c r="R107" s="18"/>
      <c r="S107" s="18"/>
      <c r="T107" s="18"/>
    </row>
    <row r="108" spans="1:20">
      <c r="A108" s="4">
        <v>104</v>
      </c>
      <c r="B108" s="17" t="s">
        <v>63</v>
      </c>
      <c r="C108" s="90" t="s">
        <v>790</v>
      </c>
      <c r="D108" s="78" t="s">
        <v>23</v>
      </c>
      <c r="E108" s="90" t="s">
        <v>843</v>
      </c>
      <c r="F108" s="18" t="s">
        <v>1417</v>
      </c>
      <c r="G108" s="210">
        <v>18</v>
      </c>
      <c r="H108" s="210">
        <v>19</v>
      </c>
      <c r="I108" s="60">
        <f t="shared" si="1"/>
        <v>37</v>
      </c>
      <c r="J108" s="78" t="s">
        <v>896</v>
      </c>
      <c r="K108" s="18" t="s">
        <v>961</v>
      </c>
      <c r="L108" s="18" t="s">
        <v>962</v>
      </c>
      <c r="M108" s="18">
        <v>9859490468</v>
      </c>
      <c r="N108" s="101" t="s">
        <v>1579</v>
      </c>
      <c r="O108" s="51">
        <v>8134907632</v>
      </c>
      <c r="P108" s="98">
        <v>43708</v>
      </c>
      <c r="Q108" s="18" t="s">
        <v>161</v>
      </c>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92</v>
      </c>
      <c r="D165" s="21"/>
      <c r="E165" s="13"/>
      <c r="F165" s="21"/>
      <c r="G165" s="61">
        <f>SUM(G5:G164)</f>
        <v>3178</v>
      </c>
      <c r="H165" s="61">
        <f>SUM(H5:H164)</f>
        <v>3158</v>
      </c>
      <c r="I165" s="61">
        <f>SUM(I5:I164)</f>
        <v>6336</v>
      </c>
      <c r="J165" s="21"/>
      <c r="K165" s="21"/>
      <c r="L165" s="21"/>
      <c r="M165" s="21"/>
      <c r="N165" s="21"/>
      <c r="O165" s="21"/>
      <c r="P165" s="14"/>
      <c r="Q165" s="21"/>
      <c r="R165" s="21"/>
      <c r="S165" s="21"/>
      <c r="T165" s="12"/>
    </row>
    <row r="166" spans="1:20">
      <c r="A166" s="44" t="s">
        <v>62</v>
      </c>
      <c r="B166" s="10">
        <f>COUNTIF(B$5:B$164,"Team 1")</f>
        <v>41</v>
      </c>
      <c r="C166" s="44" t="s">
        <v>25</v>
      </c>
      <c r="D166" s="10">
        <f>COUNTIF(D5:D164,"Anganwadi")</f>
        <v>0</v>
      </c>
    </row>
    <row r="167" spans="1:20">
      <c r="A167" s="44" t="s">
        <v>63</v>
      </c>
      <c r="B167" s="10">
        <f>COUNTIF(B$6:B$164,"Team 2")</f>
        <v>62</v>
      </c>
      <c r="C167" s="44" t="s">
        <v>23</v>
      </c>
      <c r="D167" s="10">
        <f>COUNTIF(D5:D164,"School")</f>
        <v>79</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Normal="100" workbookViewId="0">
      <pane xSplit="3" ySplit="4" topLeftCell="K5" activePane="bottomRight" state="frozen"/>
      <selection pane="topRight" activeCell="C1" sqref="C1"/>
      <selection pane="bottomLeft" activeCell="A5" sqref="A5"/>
      <selection pane="bottomRight" activeCell="N118" sqref="N11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84" t="s">
        <v>70</v>
      </c>
      <c r="B1" s="184"/>
      <c r="C1" s="184"/>
      <c r="D1" s="56"/>
      <c r="E1" s="56"/>
      <c r="F1" s="56"/>
      <c r="G1" s="56"/>
      <c r="H1" s="56"/>
      <c r="I1" s="56"/>
      <c r="J1" s="56"/>
      <c r="K1" s="56"/>
      <c r="L1" s="56"/>
      <c r="M1" s="186"/>
      <c r="N1" s="186"/>
      <c r="O1" s="186"/>
      <c r="P1" s="186"/>
      <c r="Q1" s="186"/>
      <c r="R1" s="186"/>
      <c r="S1" s="186"/>
      <c r="T1" s="186"/>
    </row>
    <row r="2" spans="1:20">
      <c r="A2" s="180" t="s">
        <v>59</v>
      </c>
      <c r="B2" s="181"/>
      <c r="C2" s="181"/>
      <c r="D2" s="25">
        <v>43709</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7" t="s">
        <v>62</v>
      </c>
      <c r="C5" s="121" t="s">
        <v>966</v>
      </c>
      <c r="D5" s="20"/>
      <c r="E5" s="17"/>
      <c r="F5" s="58"/>
      <c r="G5" s="17"/>
      <c r="H5" s="17"/>
      <c r="I5" s="62">
        <f>SUM(G5:H5)</f>
        <v>0</v>
      </c>
      <c r="J5" s="58"/>
      <c r="K5" s="58"/>
      <c r="L5" s="58"/>
      <c r="M5" s="58"/>
      <c r="N5" s="58"/>
      <c r="O5" s="58"/>
      <c r="P5" s="86">
        <v>43709</v>
      </c>
      <c r="Q5" s="48" t="s">
        <v>162</v>
      </c>
      <c r="R5" s="48"/>
      <c r="S5" s="18"/>
      <c r="T5" s="18"/>
    </row>
    <row r="6" spans="1:20">
      <c r="A6" s="4">
        <v>2</v>
      </c>
      <c r="B6" s="17" t="s">
        <v>62</v>
      </c>
      <c r="C6" s="90" t="s">
        <v>967</v>
      </c>
      <c r="D6" s="78" t="s">
        <v>23</v>
      </c>
      <c r="E6" s="78" t="s">
        <v>1007</v>
      </c>
      <c r="F6" s="48" t="s">
        <v>1417</v>
      </c>
      <c r="G6" s="209">
        <v>23</v>
      </c>
      <c r="H6" s="209">
        <v>25</v>
      </c>
      <c r="I6" s="62">
        <f t="shared" ref="I6:I69" si="0">SUM(G6:H6)</f>
        <v>48</v>
      </c>
      <c r="J6" s="78" t="s">
        <v>1044</v>
      </c>
      <c r="K6" s="48" t="s">
        <v>1460</v>
      </c>
      <c r="L6" s="48" t="s">
        <v>1461</v>
      </c>
      <c r="M6" s="48">
        <v>7577078232</v>
      </c>
      <c r="N6" s="48"/>
      <c r="O6" s="48"/>
      <c r="P6" s="86">
        <v>43710</v>
      </c>
      <c r="Q6" s="48" t="s">
        <v>163</v>
      </c>
      <c r="R6" s="48"/>
      <c r="S6" s="18"/>
      <c r="T6" s="18"/>
    </row>
    <row r="7" spans="1:20">
      <c r="A7" s="4">
        <v>3</v>
      </c>
      <c r="B7" s="17" t="s">
        <v>62</v>
      </c>
      <c r="C7" s="90" t="s">
        <v>968</v>
      </c>
      <c r="D7" s="78" t="s">
        <v>23</v>
      </c>
      <c r="E7" s="78" t="s">
        <v>1008</v>
      </c>
      <c r="F7" s="48" t="s">
        <v>1417</v>
      </c>
      <c r="G7" s="209">
        <v>19</v>
      </c>
      <c r="H7" s="209">
        <v>18</v>
      </c>
      <c r="I7" s="62">
        <f t="shared" si="0"/>
        <v>37</v>
      </c>
      <c r="J7" s="78" t="s">
        <v>1045</v>
      </c>
      <c r="K7" s="48" t="s">
        <v>949</v>
      </c>
      <c r="L7" s="48" t="s">
        <v>1462</v>
      </c>
      <c r="M7" s="48">
        <v>8876109462</v>
      </c>
      <c r="N7" s="121" t="s">
        <v>1568</v>
      </c>
      <c r="O7" s="121">
        <v>9854901873</v>
      </c>
      <c r="P7" s="86">
        <v>43710</v>
      </c>
      <c r="Q7" s="48" t="s">
        <v>163</v>
      </c>
      <c r="R7" s="48"/>
      <c r="S7" s="18"/>
      <c r="T7" s="18"/>
    </row>
    <row r="8" spans="1:20">
      <c r="A8" s="4">
        <v>4</v>
      </c>
      <c r="B8" s="17" t="s">
        <v>62</v>
      </c>
      <c r="C8" s="90" t="s">
        <v>969</v>
      </c>
      <c r="D8" s="78" t="s">
        <v>23</v>
      </c>
      <c r="E8" s="78" t="s">
        <v>1009</v>
      </c>
      <c r="F8" s="48" t="s">
        <v>1417</v>
      </c>
      <c r="G8" s="209">
        <v>12</v>
      </c>
      <c r="H8" s="209">
        <v>12</v>
      </c>
      <c r="I8" s="62">
        <f t="shared" si="0"/>
        <v>24</v>
      </c>
      <c r="J8" s="78" t="s">
        <v>1046</v>
      </c>
      <c r="K8" s="48" t="s">
        <v>1463</v>
      </c>
      <c r="L8" s="48" t="s">
        <v>1464</v>
      </c>
      <c r="M8" s="48">
        <v>6900896061</v>
      </c>
      <c r="N8" s="48"/>
      <c r="O8" s="48"/>
      <c r="P8" s="86">
        <v>43710</v>
      </c>
      <c r="Q8" s="48" t="s">
        <v>163</v>
      </c>
      <c r="R8" s="48"/>
      <c r="S8" s="18"/>
      <c r="T8" s="18"/>
    </row>
    <row r="9" spans="1:20">
      <c r="A9" s="4">
        <v>5</v>
      </c>
      <c r="B9" s="17" t="s">
        <v>62</v>
      </c>
      <c r="C9" s="90" t="s">
        <v>970</v>
      </c>
      <c r="D9" s="78" t="s">
        <v>23</v>
      </c>
      <c r="E9" s="78" t="s">
        <v>1010</v>
      </c>
      <c r="F9" s="48" t="s">
        <v>1417</v>
      </c>
      <c r="G9" s="209">
        <v>21</v>
      </c>
      <c r="H9" s="209">
        <v>20</v>
      </c>
      <c r="I9" s="62">
        <f t="shared" si="0"/>
        <v>41</v>
      </c>
      <c r="J9" s="78" t="s">
        <v>1047</v>
      </c>
      <c r="K9" s="48" t="s">
        <v>925</v>
      </c>
      <c r="L9" s="48" t="s">
        <v>926</v>
      </c>
      <c r="M9" s="48">
        <v>9184722231</v>
      </c>
      <c r="N9" s="51" t="s">
        <v>1582</v>
      </c>
      <c r="O9" s="51">
        <v>9577800605</v>
      </c>
      <c r="P9" s="86">
        <v>43711</v>
      </c>
      <c r="Q9" s="48" t="s">
        <v>164</v>
      </c>
      <c r="R9" s="48"/>
      <c r="S9" s="18"/>
      <c r="T9" s="18"/>
    </row>
    <row r="10" spans="1:20">
      <c r="A10" s="4">
        <v>6</v>
      </c>
      <c r="B10" s="17" t="s">
        <v>62</v>
      </c>
      <c r="C10" s="90" t="s">
        <v>971</v>
      </c>
      <c r="D10" s="78" t="s">
        <v>23</v>
      </c>
      <c r="E10" s="78" t="s">
        <v>1011</v>
      </c>
      <c r="F10" s="48" t="s">
        <v>1473</v>
      </c>
      <c r="G10" s="209">
        <v>17</v>
      </c>
      <c r="H10" s="209">
        <v>15</v>
      </c>
      <c r="I10" s="62">
        <f t="shared" si="0"/>
        <v>32</v>
      </c>
      <c r="J10" s="78" t="s">
        <v>1048</v>
      </c>
      <c r="K10" s="48" t="s">
        <v>925</v>
      </c>
      <c r="L10" s="48" t="s">
        <v>926</v>
      </c>
      <c r="M10" s="48">
        <v>9184722231</v>
      </c>
      <c r="N10" s="51" t="s">
        <v>1582</v>
      </c>
      <c r="O10" s="51">
        <v>9577800605</v>
      </c>
      <c r="P10" s="86">
        <v>43711</v>
      </c>
      <c r="Q10" s="48" t="s">
        <v>164</v>
      </c>
      <c r="R10" s="48"/>
      <c r="S10" s="18"/>
      <c r="T10" s="18"/>
    </row>
    <row r="11" spans="1:20">
      <c r="A11" s="4">
        <v>7</v>
      </c>
      <c r="B11" s="17" t="s">
        <v>62</v>
      </c>
      <c r="C11" s="90" t="s">
        <v>972</v>
      </c>
      <c r="D11" s="78" t="s">
        <v>23</v>
      </c>
      <c r="E11" s="78" t="s">
        <v>1012</v>
      </c>
      <c r="F11" s="48" t="s">
        <v>1417</v>
      </c>
      <c r="G11" s="209">
        <v>15</v>
      </c>
      <c r="H11" s="209">
        <v>14</v>
      </c>
      <c r="I11" s="62">
        <f t="shared" si="0"/>
        <v>29</v>
      </c>
      <c r="J11" s="78" t="s">
        <v>1049</v>
      </c>
      <c r="K11" s="48" t="s">
        <v>925</v>
      </c>
      <c r="L11" s="48" t="s">
        <v>926</v>
      </c>
      <c r="M11" s="48">
        <v>9184722231</v>
      </c>
      <c r="N11" s="51" t="s">
        <v>1582</v>
      </c>
      <c r="O11" s="51">
        <v>9577800605</v>
      </c>
      <c r="P11" s="86">
        <v>43711</v>
      </c>
      <c r="Q11" s="48" t="s">
        <v>164</v>
      </c>
      <c r="R11" s="48"/>
      <c r="S11" s="18"/>
      <c r="T11" s="18"/>
    </row>
    <row r="12" spans="1:20">
      <c r="A12" s="4">
        <v>8</v>
      </c>
      <c r="B12" s="17" t="s">
        <v>62</v>
      </c>
      <c r="C12" s="90" t="s">
        <v>973</v>
      </c>
      <c r="D12" s="78" t="s">
        <v>23</v>
      </c>
      <c r="E12" s="78" t="s">
        <v>1013</v>
      </c>
      <c r="F12" s="58" t="s">
        <v>1417</v>
      </c>
      <c r="G12" s="209">
        <v>13</v>
      </c>
      <c r="H12" s="209">
        <v>14</v>
      </c>
      <c r="I12" s="62">
        <f t="shared" si="0"/>
        <v>27</v>
      </c>
      <c r="J12" s="78" t="s">
        <v>1050</v>
      </c>
      <c r="K12" s="48" t="s">
        <v>925</v>
      </c>
      <c r="L12" s="48" t="s">
        <v>926</v>
      </c>
      <c r="M12" s="48">
        <v>9184722231</v>
      </c>
      <c r="N12" s="51" t="s">
        <v>1582</v>
      </c>
      <c r="O12" s="51">
        <v>9577800605</v>
      </c>
      <c r="P12" s="86">
        <v>43712</v>
      </c>
      <c r="Q12" s="48" t="s">
        <v>158</v>
      </c>
      <c r="R12" s="48"/>
      <c r="S12" s="18"/>
      <c r="T12" s="18"/>
    </row>
    <row r="13" spans="1:20">
      <c r="A13" s="4">
        <v>9</v>
      </c>
      <c r="B13" s="17" t="s">
        <v>62</v>
      </c>
      <c r="C13" s="90" t="s">
        <v>974</v>
      </c>
      <c r="D13" s="78" t="s">
        <v>23</v>
      </c>
      <c r="E13" s="78" t="s">
        <v>1014</v>
      </c>
      <c r="F13" s="48" t="s">
        <v>1417</v>
      </c>
      <c r="G13" s="209">
        <v>14</v>
      </c>
      <c r="H13" s="209">
        <v>12</v>
      </c>
      <c r="I13" s="62">
        <f t="shared" si="0"/>
        <v>26</v>
      </c>
      <c r="J13" s="78" t="s">
        <v>1051</v>
      </c>
      <c r="K13" s="48" t="s">
        <v>925</v>
      </c>
      <c r="L13" s="48" t="s">
        <v>926</v>
      </c>
      <c r="M13" s="48">
        <v>9184722231</v>
      </c>
      <c r="N13" s="51" t="s">
        <v>1582</v>
      </c>
      <c r="O13" s="51">
        <v>9577800605</v>
      </c>
      <c r="P13" s="86">
        <v>43712</v>
      </c>
      <c r="Q13" s="48" t="s">
        <v>158</v>
      </c>
      <c r="R13" s="48"/>
      <c r="S13" s="18"/>
      <c r="T13" s="18"/>
    </row>
    <row r="14" spans="1:20">
      <c r="A14" s="4">
        <v>10</v>
      </c>
      <c r="B14" s="17" t="s">
        <v>62</v>
      </c>
      <c r="C14" s="90" t="s">
        <v>975</v>
      </c>
      <c r="D14" s="78" t="s">
        <v>23</v>
      </c>
      <c r="E14" s="78" t="s">
        <v>1015</v>
      </c>
      <c r="F14" s="48" t="s">
        <v>1417</v>
      </c>
      <c r="G14" s="209">
        <v>21</v>
      </c>
      <c r="H14" s="209">
        <v>19</v>
      </c>
      <c r="I14" s="62">
        <f t="shared" si="0"/>
        <v>40</v>
      </c>
      <c r="J14" s="78" t="s">
        <v>1052</v>
      </c>
      <c r="K14" s="48" t="s">
        <v>1439</v>
      </c>
      <c r="L14" s="48" t="s">
        <v>924</v>
      </c>
      <c r="M14" s="48">
        <v>9957040186</v>
      </c>
      <c r="N14" s="51" t="s">
        <v>1544</v>
      </c>
      <c r="O14" s="51">
        <v>9706562564</v>
      </c>
      <c r="P14" s="86">
        <v>43712</v>
      </c>
      <c r="Q14" s="48" t="s">
        <v>158</v>
      </c>
      <c r="R14" s="48"/>
      <c r="S14" s="18"/>
      <c r="T14" s="18"/>
    </row>
    <row r="15" spans="1:20">
      <c r="A15" s="4">
        <v>11</v>
      </c>
      <c r="B15" s="17" t="s">
        <v>62</v>
      </c>
      <c r="C15" s="90" t="s">
        <v>976</v>
      </c>
      <c r="D15" s="78" t="s">
        <v>23</v>
      </c>
      <c r="E15" s="78" t="s">
        <v>1016</v>
      </c>
      <c r="F15" s="48" t="s">
        <v>1417</v>
      </c>
      <c r="G15" s="209">
        <v>33</v>
      </c>
      <c r="H15" s="209">
        <v>36</v>
      </c>
      <c r="I15" s="62">
        <f t="shared" si="0"/>
        <v>69</v>
      </c>
      <c r="J15" s="78" t="s">
        <v>1053</v>
      </c>
      <c r="K15" s="48" t="s">
        <v>1439</v>
      </c>
      <c r="L15" s="48" t="s">
        <v>924</v>
      </c>
      <c r="M15" s="48">
        <v>9957040186</v>
      </c>
      <c r="N15" s="51" t="s">
        <v>1544</v>
      </c>
      <c r="O15" s="51">
        <v>9706562564</v>
      </c>
      <c r="P15" s="86">
        <v>43712</v>
      </c>
      <c r="Q15" s="48" t="s">
        <v>158</v>
      </c>
      <c r="R15" s="48"/>
      <c r="S15" s="18"/>
      <c r="T15" s="18"/>
    </row>
    <row r="16" spans="1:20">
      <c r="A16" s="4">
        <v>12</v>
      </c>
      <c r="B16" s="17" t="s">
        <v>62</v>
      </c>
      <c r="C16" s="90" t="s">
        <v>977</v>
      </c>
      <c r="D16" s="78" t="s">
        <v>23</v>
      </c>
      <c r="E16" s="78" t="s">
        <v>1017</v>
      </c>
      <c r="F16" s="48" t="s">
        <v>1417</v>
      </c>
      <c r="G16" s="209">
        <v>18</v>
      </c>
      <c r="H16" s="209">
        <v>20</v>
      </c>
      <c r="I16" s="62">
        <f t="shared" si="0"/>
        <v>38</v>
      </c>
      <c r="J16" s="78" t="s">
        <v>1054</v>
      </c>
      <c r="K16" s="48" t="s">
        <v>1439</v>
      </c>
      <c r="L16" s="48" t="s">
        <v>924</v>
      </c>
      <c r="M16" s="48">
        <v>9957040186</v>
      </c>
      <c r="N16" s="51" t="s">
        <v>1544</v>
      </c>
      <c r="O16" s="51">
        <v>9706562564</v>
      </c>
      <c r="P16" s="86">
        <v>43713</v>
      </c>
      <c r="Q16" s="48" t="s">
        <v>159</v>
      </c>
      <c r="R16" s="48"/>
      <c r="S16" s="18"/>
      <c r="T16" s="18"/>
    </row>
    <row r="17" spans="1:20">
      <c r="A17" s="4">
        <v>13</v>
      </c>
      <c r="B17" s="17" t="s">
        <v>62</v>
      </c>
      <c r="C17" s="90" t="s">
        <v>978</v>
      </c>
      <c r="D17" s="78" t="s">
        <v>23</v>
      </c>
      <c r="E17" s="78" t="s">
        <v>1018</v>
      </c>
      <c r="F17" s="48" t="s">
        <v>1417</v>
      </c>
      <c r="G17" s="209">
        <v>7</v>
      </c>
      <c r="H17" s="209">
        <v>8</v>
      </c>
      <c r="I17" s="62">
        <f t="shared" si="0"/>
        <v>15</v>
      </c>
      <c r="J17" s="78" t="s">
        <v>1055</v>
      </c>
      <c r="K17" s="48" t="s">
        <v>1446</v>
      </c>
      <c r="L17" s="48" t="s">
        <v>1452</v>
      </c>
      <c r="M17" s="48">
        <v>9859490468</v>
      </c>
      <c r="N17" s="51" t="s">
        <v>1566</v>
      </c>
      <c r="O17" s="51">
        <v>9859987212</v>
      </c>
      <c r="P17" s="86">
        <v>43714</v>
      </c>
      <c r="Q17" s="48" t="s">
        <v>160</v>
      </c>
      <c r="R17" s="48"/>
      <c r="S17" s="18"/>
      <c r="T17" s="18"/>
    </row>
    <row r="18" spans="1:20">
      <c r="A18" s="4">
        <v>14</v>
      </c>
      <c r="B18" s="17" t="s">
        <v>62</v>
      </c>
      <c r="C18" s="90" t="s">
        <v>979</v>
      </c>
      <c r="D18" s="78" t="s">
        <v>23</v>
      </c>
      <c r="E18" s="78" t="s">
        <v>1019</v>
      </c>
      <c r="F18" s="48" t="s">
        <v>1417</v>
      </c>
      <c r="G18" s="209">
        <v>12</v>
      </c>
      <c r="H18" s="209">
        <v>13</v>
      </c>
      <c r="I18" s="62">
        <f t="shared" si="0"/>
        <v>25</v>
      </c>
      <c r="J18" s="78" t="s">
        <v>1056</v>
      </c>
      <c r="K18" s="48" t="s">
        <v>1446</v>
      </c>
      <c r="L18" s="48" t="s">
        <v>1452</v>
      </c>
      <c r="M18" s="48">
        <v>9859490468</v>
      </c>
      <c r="N18" s="51" t="s">
        <v>1566</v>
      </c>
      <c r="O18" s="51">
        <v>9859987212</v>
      </c>
      <c r="P18" s="86">
        <v>43714</v>
      </c>
      <c r="Q18" s="48" t="s">
        <v>160</v>
      </c>
      <c r="R18" s="48"/>
      <c r="S18" s="18"/>
      <c r="T18" s="18"/>
    </row>
    <row r="19" spans="1:20">
      <c r="A19" s="4">
        <v>15</v>
      </c>
      <c r="B19" s="17" t="s">
        <v>62</v>
      </c>
      <c r="C19" s="90" t="s">
        <v>980</v>
      </c>
      <c r="D19" s="78" t="s">
        <v>23</v>
      </c>
      <c r="E19" s="78" t="s">
        <v>1020</v>
      </c>
      <c r="F19" s="48" t="s">
        <v>1502</v>
      </c>
      <c r="G19" s="209">
        <v>172</v>
      </c>
      <c r="H19" s="209">
        <v>187</v>
      </c>
      <c r="I19" s="62">
        <f t="shared" si="0"/>
        <v>359</v>
      </c>
      <c r="J19" s="78" t="s">
        <v>1057</v>
      </c>
      <c r="K19" s="48" t="s">
        <v>1439</v>
      </c>
      <c r="L19" s="48" t="s">
        <v>924</v>
      </c>
      <c r="M19" s="48">
        <v>9957040186</v>
      </c>
      <c r="N19" s="51" t="s">
        <v>1549</v>
      </c>
      <c r="O19" s="51">
        <v>8876675969</v>
      </c>
      <c r="P19" s="86">
        <v>43714</v>
      </c>
      <c r="Q19" s="48" t="s">
        <v>160</v>
      </c>
      <c r="R19" s="48"/>
      <c r="S19" s="18"/>
      <c r="T19" s="18"/>
    </row>
    <row r="20" spans="1:20">
      <c r="A20" s="4">
        <v>16</v>
      </c>
      <c r="B20" s="17" t="s">
        <v>62</v>
      </c>
      <c r="C20" s="90" t="s">
        <v>980</v>
      </c>
      <c r="D20" s="78"/>
      <c r="E20" s="78"/>
      <c r="F20" s="48"/>
      <c r="G20" s="209"/>
      <c r="H20" s="209"/>
      <c r="I20" s="62">
        <f t="shared" si="0"/>
        <v>0</v>
      </c>
      <c r="J20" s="78"/>
      <c r="K20" s="48" t="s">
        <v>1439</v>
      </c>
      <c r="L20" s="48" t="s">
        <v>924</v>
      </c>
      <c r="M20" s="48">
        <v>9957040186</v>
      </c>
      <c r="N20" s="51" t="s">
        <v>1549</v>
      </c>
      <c r="O20" s="51">
        <v>8876675969</v>
      </c>
      <c r="P20" s="86">
        <v>43715</v>
      </c>
      <c r="Q20" s="48" t="s">
        <v>161</v>
      </c>
      <c r="R20" s="48"/>
      <c r="S20" s="18"/>
      <c r="T20" s="18"/>
    </row>
    <row r="21" spans="1:20">
      <c r="A21" s="4">
        <v>17</v>
      </c>
      <c r="B21" s="17" t="s">
        <v>62</v>
      </c>
      <c r="C21" s="90"/>
      <c r="D21" s="78"/>
      <c r="E21" s="78"/>
      <c r="F21" s="48"/>
      <c r="G21" s="209"/>
      <c r="H21" s="209"/>
      <c r="I21" s="62">
        <f t="shared" si="0"/>
        <v>0</v>
      </c>
      <c r="J21" s="78"/>
      <c r="K21" s="48"/>
      <c r="L21" s="48"/>
      <c r="M21" s="48"/>
      <c r="N21" s="48"/>
      <c r="O21" s="48"/>
      <c r="P21" s="86">
        <v>43716</v>
      </c>
      <c r="Q21" s="48" t="s">
        <v>162</v>
      </c>
      <c r="R21" s="48"/>
      <c r="S21" s="18"/>
      <c r="T21" s="18"/>
    </row>
    <row r="22" spans="1:20">
      <c r="A22" s="4">
        <v>18</v>
      </c>
      <c r="B22" s="17" t="s">
        <v>62</v>
      </c>
      <c r="C22" s="51"/>
      <c r="D22" s="78"/>
      <c r="E22" s="106"/>
      <c r="F22" s="48"/>
      <c r="G22" s="209"/>
      <c r="H22" s="209"/>
      <c r="I22" s="62">
        <f t="shared" si="0"/>
        <v>0</v>
      </c>
      <c r="J22" s="108"/>
      <c r="K22" s="48"/>
      <c r="L22" s="48"/>
      <c r="M22" s="48"/>
      <c r="N22" s="48"/>
      <c r="O22" s="48"/>
      <c r="P22" s="111"/>
      <c r="Q22" s="48" t="s">
        <v>163</v>
      </c>
      <c r="R22" s="48"/>
      <c r="S22" s="18"/>
      <c r="T22" s="18"/>
    </row>
    <row r="23" spans="1:20">
      <c r="A23" s="4">
        <v>19</v>
      </c>
      <c r="B23" s="17" t="s">
        <v>62</v>
      </c>
      <c r="C23" s="90"/>
      <c r="D23" s="78"/>
      <c r="E23" s="78"/>
      <c r="F23" s="48"/>
      <c r="G23" s="209"/>
      <c r="H23" s="209"/>
      <c r="I23" s="62">
        <f t="shared" si="0"/>
        <v>0</v>
      </c>
      <c r="J23" s="78"/>
      <c r="K23" s="48"/>
      <c r="L23" s="48"/>
      <c r="M23" s="48"/>
      <c r="N23" s="48"/>
      <c r="O23" s="48"/>
      <c r="P23" s="86">
        <v>43717</v>
      </c>
      <c r="Q23" s="48" t="s">
        <v>163</v>
      </c>
      <c r="R23" s="48"/>
      <c r="S23" s="18"/>
      <c r="T23" s="18"/>
    </row>
    <row r="24" spans="1:20">
      <c r="A24" s="4">
        <v>20</v>
      </c>
      <c r="B24" s="17" t="s">
        <v>62</v>
      </c>
      <c r="C24" s="90" t="s">
        <v>982</v>
      </c>
      <c r="D24" s="78" t="s">
        <v>23</v>
      </c>
      <c r="E24" s="78" t="s">
        <v>1021</v>
      </c>
      <c r="F24" s="48" t="s">
        <v>1417</v>
      </c>
      <c r="G24" s="209">
        <v>18</v>
      </c>
      <c r="H24" s="209">
        <v>19</v>
      </c>
      <c r="I24" s="62">
        <f t="shared" si="0"/>
        <v>37</v>
      </c>
      <c r="J24" s="78" t="s">
        <v>1058</v>
      </c>
      <c r="K24" s="48" t="s">
        <v>925</v>
      </c>
      <c r="L24" s="48" t="s">
        <v>926</v>
      </c>
      <c r="M24" s="48">
        <v>9184722231</v>
      </c>
      <c r="N24" s="51" t="s">
        <v>1552</v>
      </c>
      <c r="O24" s="51">
        <v>9577588268</v>
      </c>
      <c r="P24" s="86">
        <v>43718</v>
      </c>
      <c r="Q24" s="48" t="s">
        <v>164</v>
      </c>
      <c r="R24" s="48"/>
      <c r="S24" s="18"/>
      <c r="T24" s="18"/>
    </row>
    <row r="25" spans="1:20">
      <c r="A25" s="4">
        <v>21</v>
      </c>
      <c r="B25" s="17" t="s">
        <v>62</v>
      </c>
      <c r="C25" s="90" t="s">
        <v>983</v>
      </c>
      <c r="D25" s="78" t="s">
        <v>23</v>
      </c>
      <c r="E25" s="78" t="s">
        <v>1022</v>
      </c>
      <c r="F25" s="48" t="s">
        <v>1417</v>
      </c>
      <c r="G25" s="209">
        <v>12</v>
      </c>
      <c r="H25" s="209">
        <v>13</v>
      </c>
      <c r="I25" s="62">
        <f t="shared" si="0"/>
        <v>25</v>
      </c>
      <c r="J25" s="78" t="s">
        <v>1059</v>
      </c>
      <c r="K25" s="48" t="s">
        <v>925</v>
      </c>
      <c r="L25" s="48" t="s">
        <v>926</v>
      </c>
      <c r="M25" s="48">
        <v>9184722231</v>
      </c>
      <c r="N25" s="51" t="s">
        <v>1552</v>
      </c>
      <c r="O25" s="51">
        <v>9577588268</v>
      </c>
      <c r="P25" s="86">
        <v>43718</v>
      </c>
      <c r="Q25" s="48" t="s">
        <v>164</v>
      </c>
      <c r="R25" s="48"/>
      <c r="S25" s="18"/>
      <c r="T25" s="18"/>
    </row>
    <row r="26" spans="1:20">
      <c r="A26" s="4">
        <v>22</v>
      </c>
      <c r="B26" s="17" t="s">
        <v>62</v>
      </c>
      <c r="C26" s="90" t="s">
        <v>984</v>
      </c>
      <c r="D26" s="78" t="s">
        <v>23</v>
      </c>
      <c r="E26" s="78" t="s">
        <v>1023</v>
      </c>
      <c r="F26" s="58" t="s">
        <v>1417</v>
      </c>
      <c r="G26" s="209">
        <v>9</v>
      </c>
      <c r="H26" s="209">
        <v>9</v>
      </c>
      <c r="I26" s="62">
        <f t="shared" si="0"/>
        <v>18</v>
      </c>
      <c r="J26" s="78" t="s">
        <v>871</v>
      </c>
      <c r="K26" s="48" t="s">
        <v>925</v>
      </c>
      <c r="L26" s="48" t="s">
        <v>926</v>
      </c>
      <c r="M26" s="48">
        <v>9184722231</v>
      </c>
      <c r="N26" s="51" t="s">
        <v>1552</v>
      </c>
      <c r="O26" s="51">
        <v>9577588268</v>
      </c>
      <c r="P26" s="86">
        <v>43718</v>
      </c>
      <c r="Q26" s="48" t="s">
        <v>164</v>
      </c>
      <c r="R26" s="48"/>
      <c r="S26" s="18"/>
      <c r="T26" s="18"/>
    </row>
    <row r="27" spans="1:20">
      <c r="A27" s="4">
        <v>23</v>
      </c>
      <c r="B27" s="17" t="s">
        <v>62</v>
      </c>
      <c r="C27" s="90" t="s">
        <v>985</v>
      </c>
      <c r="D27" s="78" t="s">
        <v>23</v>
      </c>
      <c r="E27" s="78" t="s">
        <v>1024</v>
      </c>
      <c r="F27" s="48" t="s">
        <v>1502</v>
      </c>
      <c r="G27" s="209">
        <v>155</v>
      </c>
      <c r="H27" s="209">
        <v>165</v>
      </c>
      <c r="I27" s="62">
        <f t="shared" si="0"/>
        <v>320</v>
      </c>
      <c r="J27" s="78" t="s">
        <v>1060</v>
      </c>
      <c r="K27" s="48" t="s">
        <v>925</v>
      </c>
      <c r="L27" s="48" t="s">
        <v>926</v>
      </c>
      <c r="M27" s="48">
        <v>9184722231</v>
      </c>
      <c r="N27" s="51" t="s">
        <v>1583</v>
      </c>
      <c r="O27" s="51">
        <v>9613692553</v>
      </c>
      <c r="P27" s="86">
        <v>43719</v>
      </c>
      <c r="Q27" s="48" t="s">
        <v>158</v>
      </c>
      <c r="R27" s="48"/>
      <c r="S27" s="18"/>
      <c r="T27" s="18"/>
    </row>
    <row r="28" spans="1:20">
      <c r="A28" s="4">
        <v>24</v>
      </c>
      <c r="B28" s="17" t="s">
        <v>62</v>
      </c>
      <c r="C28" s="90" t="s">
        <v>985</v>
      </c>
      <c r="D28" s="78"/>
      <c r="E28" s="78"/>
      <c r="F28" s="48"/>
      <c r="G28" s="209"/>
      <c r="H28" s="209"/>
      <c r="I28" s="62">
        <f t="shared" si="0"/>
        <v>0</v>
      </c>
      <c r="J28" s="78"/>
      <c r="K28" s="48" t="s">
        <v>925</v>
      </c>
      <c r="L28" s="48" t="s">
        <v>926</v>
      </c>
      <c r="M28" s="48">
        <v>9184722231</v>
      </c>
      <c r="N28" s="51" t="s">
        <v>1583</v>
      </c>
      <c r="O28" s="51">
        <v>9613692553</v>
      </c>
      <c r="P28" s="86">
        <v>43720</v>
      </c>
      <c r="Q28" s="48" t="s">
        <v>159</v>
      </c>
      <c r="R28" s="48"/>
      <c r="S28" s="18"/>
      <c r="T28" s="18"/>
    </row>
    <row r="29" spans="1:20">
      <c r="A29" s="4">
        <v>25</v>
      </c>
      <c r="B29" s="17" t="s">
        <v>62</v>
      </c>
      <c r="C29" s="90" t="s">
        <v>986</v>
      </c>
      <c r="D29" s="78" t="s">
        <v>23</v>
      </c>
      <c r="E29" s="78" t="s">
        <v>1025</v>
      </c>
      <c r="F29" s="48" t="s">
        <v>1417</v>
      </c>
      <c r="G29" s="209">
        <v>17</v>
      </c>
      <c r="H29" s="209">
        <v>19</v>
      </c>
      <c r="I29" s="62">
        <f t="shared" si="0"/>
        <v>36</v>
      </c>
      <c r="J29" s="78" t="s">
        <v>1061</v>
      </c>
      <c r="K29" s="48" t="s">
        <v>925</v>
      </c>
      <c r="L29" s="48" t="s">
        <v>926</v>
      </c>
      <c r="M29" s="48">
        <v>9184722231</v>
      </c>
      <c r="N29" s="51" t="s">
        <v>1583</v>
      </c>
      <c r="O29" s="51">
        <v>9613692553</v>
      </c>
      <c r="P29" s="86">
        <v>43721</v>
      </c>
      <c r="Q29" s="48" t="s">
        <v>160</v>
      </c>
      <c r="R29" s="48"/>
      <c r="S29" s="18"/>
      <c r="T29" s="18"/>
    </row>
    <row r="30" spans="1:20">
      <c r="A30" s="4">
        <v>26</v>
      </c>
      <c r="B30" s="17" t="s">
        <v>62</v>
      </c>
      <c r="C30" s="90" t="s">
        <v>987</v>
      </c>
      <c r="D30" s="78" t="s">
        <v>23</v>
      </c>
      <c r="E30" s="78" t="s">
        <v>1026</v>
      </c>
      <c r="F30" s="48" t="s">
        <v>1417</v>
      </c>
      <c r="G30" s="209">
        <v>13</v>
      </c>
      <c r="H30" s="209">
        <v>14</v>
      </c>
      <c r="I30" s="62">
        <f t="shared" si="0"/>
        <v>27</v>
      </c>
      <c r="J30" s="78" t="s">
        <v>1062</v>
      </c>
      <c r="K30" s="48" t="s">
        <v>1439</v>
      </c>
      <c r="L30" s="48" t="s">
        <v>924</v>
      </c>
      <c r="M30" s="48">
        <v>9957040186</v>
      </c>
      <c r="N30" s="51" t="s">
        <v>1548</v>
      </c>
      <c r="O30" s="51">
        <v>9706641384</v>
      </c>
      <c r="P30" s="86">
        <v>43722</v>
      </c>
      <c r="Q30" s="48" t="s">
        <v>161</v>
      </c>
      <c r="R30" s="48"/>
      <c r="S30" s="18"/>
      <c r="T30" s="18"/>
    </row>
    <row r="31" spans="1:20">
      <c r="A31" s="4">
        <v>27</v>
      </c>
      <c r="B31" s="17" t="s">
        <v>62</v>
      </c>
      <c r="C31" s="90" t="s">
        <v>988</v>
      </c>
      <c r="D31" s="78" t="s">
        <v>23</v>
      </c>
      <c r="E31" s="78" t="s">
        <v>1027</v>
      </c>
      <c r="F31" s="48" t="s">
        <v>1417</v>
      </c>
      <c r="G31" s="209">
        <v>21</v>
      </c>
      <c r="H31" s="209">
        <v>23</v>
      </c>
      <c r="I31" s="62">
        <f t="shared" si="0"/>
        <v>44</v>
      </c>
      <c r="J31" s="78" t="s">
        <v>1063</v>
      </c>
      <c r="K31" s="48" t="s">
        <v>1439</v>
      </c>
      <c r="L31" s="48" t="s">
        <v>924</v>
      </c>
      <c r="M31" s="48">
        <v>9957040186</v>
      </c>
      <c r="N31" s="51" t="s">
        <v>1548</v>
      </c>
      <c r="O31" s="51">
        <v>9706641384</v>
      </c>
      <c r="P31" s="86">
        <v>43722</v>
      </c>
      <c r="Q31" s="48" t="s">
        <v>161</v>
      </c>
      <c r="R31" s="48"/>
      <c r="S31" s="18"/>
      <c r="T31" s="18"/>
    </row>
    <row r="32" spans="1:20">
      <c r="A32" s="4">
        <v>28</v>
      </c>
      <c r="B32" s="17" t="s">
        <v>62</v>
      </c>
      <c r="C32" s="90" t="s">
        <v>989</v>
      </c>
      <c r="D32" s="78" t="s">
        <v>23</v>
      </c>
      <c r="E32" s="78" t="s">
        <v>1028</v>
      </c>
      <c r="F32" s="48" t="s">
        <v>1417</v>
      </c>
      <c r="G32" s="209">
        <v>28</v>
      </c>
      <c r="H32" s="209">
        <v>30</v>
      </c>
      <c r="I32" s="62">
        <f t="shared" si="0"/>
        <v>58</v>
      </c>
      <c r="J32" s="78" t="s">
        <v>1064</v>
      </c>
      <c r="K32" s="48" t="s">
        <v>925</v>
      </c>
      <c r="L32" s="48" t="s">
        <v>926</v>
      </c>
      <c r="M32" s="48">
        <v>9184722231</v>
      </c>
      <c r="N32" s="51" t="s">
        <v>1552</v>
      </c>
      <c r="O32" s="51">
        <v>9577588268</v>
      </c>
      <c r="P32" s="86">
        <v>43722</v>
      </c>
      <c r="Q32" s="48" t="s">
        <v>161</v>
      </c>
      <c r="R32" s="48"/>
      <c r="S32" s="18"/>
      <c r="T32" s="18"/>
    </row>
    <row r="33" spans="1:20">
      <c r="A33" s="4">
        <v>29</v>
      </c>
      <c r="B33" s="17" t="s">
        <v>62</v>
      </c>
      <c r="C33" s="90"/>
      <c r="D33" s="78"/>
      <c r="E33" s="78"/>
      <c r="F33" s="58"/>
      <c r="G33" s="209"/>
      <c r="H33" s="209"/>
      <c r="I33" s="62">
        <f t="shared" si="0"/>
        <v>0</v>
      </c>
      <c r="J33" s="78"/>
      <c r="K33" s="58"/>
      <c r="L33" s="58"/>
      <c r="M33" s="58"/>
      <c r="N33" s="58"/>
      <c r="O33" s="58"/>
      <c r="P33" s="86">
        <v>43723</v>
      </c>
      <c r="Q33" s="48" t="s">
        <v>162</v>
      </c>
      <c r="R33" s="48"/>
      <c r="S33" s="18"/>
      <c r="T33" s="18"/>
    </row>
    <row r="34" spans="1:20">
      <c r="A34" s="4">
        <v>30</v>
      </c>
      <c r="B34" s="17" t="s">
        <v>62</v>
      </c>
      <c r="C34" s="90" t="s">
        <v>990</v>
      </c>
      <c r="D34" s="78" t="s">
        <v>23</v>
      </c>
      <c r="E34" s="78" t="s">
        <v>1029</v>
      </c>
      <c r="F34" s="48" t="s">
        <v>1417</v>
      </c>
      <c r="G34" s="209">
        <v>10</v>
      </c>
      <c r="H34" s="209">
        <v>10</v>
      </c>
      <c r="I34" s="62">
        <f t="shared" si="0"/>
        <v>20</v>
      </c>
      <c r="J34" s="78" t="s">
        <v>1065</v>
      </c>
      <c r="K34" s="48" t="s">
        <v>925</v>
      </c>
      <c r="L34" s="48" t="s">
        <v>926</v>
      </c>
      <c r="M34" s="48">
        <v>9184722231</v>
      </c>
      <c r="N34" s="51" t="s">
        <v>1551</v>
      </c>
      <c r="O34" s="51">
        <v>9085568571</v>
      </c>
      <c r="P34" s="86">
        <v>43724</v>
      </c>
      <c r="Q34" s="48" t="s">
        <v>163</v>
      </c>
      <c r="R34" s="48"/>
      <c r="S34" s="18"/>
      <c r="T34" s="18"/>
    </row>
    <row r="35" spans="1:20">
      <c r="A35" s="4">
        <v>31</v>
      </c>
      <c r="B35" s="17" t="s">
        <v>62</v>
      </c>
      <c r="C35" s="90" t="s">
        <v>991</v>
      </c>
      <c r="D35" s="78" t="s">
        <v>23</v>
      </c>
      <c r="E35" s="78" t="s">
        <v>1030</v>
      </c>
      <c r="F35" s="48" t="s">
        <v>1417</v>
      </c>
      <c r="G35" s="209">
        <v>16</v>
      </c>
      <c r="H35" s="209">
        <v>18</v>
      </c>
      <c r="I35" s="62">
        <f t="shared" si="0"/>
        <v>34</v>
      </c>
      <c r="J35" s="78" t="s">
        <v>1066</v>
      </c>
      <c r="K35" s="48" t="s">
        <v>925</v>
      </c>
      <c r="L35" s="48" t="s">
        <v>926</v>
      </c>
      <c r="M35" s="48">
        <v>9184722231</v>
      </c>
      <c r="N35" s="51" t="s">
        <v>1552</v>
      </c>
      <c r="O35" s="51">
        <v>9577588268</v>
      </c>
      <c r="P35" s="86">
        <v>43724</v>
      </c>
      <c r="Q35" s="48" t="s">
        <v>163</v>
      </c>
      <c r="R35" s="48"/>
      <c r="S35" s="18"/>
      <c r="T35" s="18"/>
    </row>
    <row r="36" spans="1:20">
      <c r="A36" s="4">
        <v>32</v>
      </c>
      <c r="B36" s="17" t="s">
        <v>62</v>
      </c>
      <c r="C36" s="90" t="s">
        <v>992</v>
      </c>
      <c r="D36" s="78" t="s">
        <v>23</v>
      </c>
      <c r="E36" s="78" t="s">
        <v>1031</v>
      </c>
      <c r="F36" s="48" t="s">
        <v>1417</v>
      </c>
      <c r="G36" s="209">
        <v>17</v>
      </c>
      <c r="H36" s="209">
        <v>18</v>
      </c>
      <c r="I36" s="62">
        <f t="shared" si="0"/>
        <v>35</v>
      </c>
      <c r="J36" s="78" t="s">
        <v>1067</v>
      </c>
      <c r="K36" s="48" t="s">
        <v>1439</v>
      </c>
      <c r="L36" s="48" t="s">
        <v>924</v>
      </c>
      <c r="M36" s="48">
        <v>9957040186</v>
      </c>
      <c r="N36" s="51" t="s">
        <v>1550</v>
      </c>
      <c r="O36" s="51">
        <v>7636083536</v>
      </c>
      <c r="P36" s="86">
        <v>43724</v>
      </c>
      <c r="Q36" s="48" t="s">
        <v>163</v>
      </c>
      <c r="R36" s="48"/>
      <c r="S36" s="18"/>
      <c r="T36" s="18"/>
    </row>
    <row r="37" spans="1:20">
      <c r="A37" s="4">
        <v>33</v>
      </c>
      <c r="B37" s="17" t="s">
        <v>62</v>
      </c>
      <c r="C37" s="90" t="s">
        <v>993</v>
      </c>
      <c r="D37" s="78" t="s">
        <v>23</v>
      </c>
      <c r="E37" s="78" t="s">
        <v>1032</v>
      </c>
      <c r="F37" s="48" t="s">
        <v>1417</v>
      </c>
      <c r="G37" s="209">
        <v>89</v>
      </c>
      <c r="H37" s="209">
        <v>97</v>
      </c>
      <c r="I37" s="62">
        <f t="shared" si="0"/>
        <v>186</v>
      </c>
      <c r="J37" s="78" t="s">
        <v>1068</v>
      </c>
      <c r="K37" s="48" t="s">
        <v>932</v>
      </c>
      <c r="L37" s="48" t="s">
        <v>1448</v>
      </c>
      <c r="M37" s="48">
        <v>9101456885</v>
      </c>
      <c r="N37" s="212" t="s">
        <v>1563</v>
      </c>
      <c r="O37" s="214">
        <v>9435399652</v>
      </c>
      <c r="P37" s="86">
        <v>43725</v>
      </c>
      <c r="Q37" s="48" t="s">
        <v>164</v>
      </c>
      <c r="R37" s="48"/>
      <c r="S37" s="18"/>
      <c r="T37" s="18"/>
    </row>
    <row r="38" spans="1:20">
      <c r="A38" s="4">
        <v>34</v>
      </c>
      <c r="B38" s="17" t="s">
        <v>62</v>
      </c>
      <c r="C38" s="90" t="s">
        <v>994</v>
      </c>
      <c r="D38" s="78" t="s">
        <v>23</v>
      </c>
      <c r="E38" s="78" t="s">
        <v>1033</v>
      </c>
      <c r="F38" s="48" t="s">
        <v>1417</v>
      </c>
      <c r="G38" s="209">
        <v>77</v>
      </c>
      <c r="H38" s="209">
        <v>84</v>
      </c>
      <c r="I38" s="62">
        <f t="shared" si="0"/>
        <v>161</v>
      </c>
      <c r="J38" s="78" t="s">
        <v>1069</v>
      </c>
      <c r="K38" s="48" t="s">
        <v>932</v>
      </c>
      <c r="L38" s="48" t="s">
        <v>1448</v>
      </c>
      <c r="M38" s="48">
        <v>9101456885</v>
      </c>
      <c r="N38" s="212" t="s">
        <v>1563</v>
      </c>
      <c r="O38" s="214">
        <v>9435399652</v>
      </c>
      <c r="P38" s="86">
        <v>43726</v>
      </c>
      <c r="Q38" s="48" t="s">
        <v>158</v>
      </c>
      <c r="R38" s="48"/>
      <c r="S38" s="18"/>
      <c r="T38" s="18"/>
    </row>
    <row r="39" spans="1:20" ht="33">
      <c r="A39" s="4">
        <v>35</v>
      </c>
      <c r="B39" s="17" t="s">
        <v>62</v>
      </c>
      <c r="C39" s="90" t="s">
        <v>995</v>
      </c>
      <c r="D39" s="78" t="s">
        <v>23</v>
      </c>
      <c r="E39" s="78" t="s">
        <v>1034</v>
      </c>
      <c r="F39" s="48" t="s">
        <v>1417</v>
      </c>
      <c r="G39" s="209">
        <v>14</v>
      </c>
      <c r="H39" s="209">
        <v>16</v>
      </c>
      <c r="I39" s="62">
        <f t="shared" si="0"/>
        <v>30</v>
      </c>
      <c r="J39" s="78" t="s">
        <v>1070</v>
      </c>
      <c r="K39" s="48" t="s">
        <v>932</v>
      </c>
      <c r="L39" s="48" t="s">
        <v>1448</v>
      </c>
      <c r="M39" s="48">
        <v>9101456885</v>
      </c>
      <c r="N39" s="212" t="s">
        <v>1563</v>
      </c>
      <c r="O39" s="214">
        <v>9435399652</v>
      </c>
      <c r="P39" s="86">
        <v>43727</v>
      </c>
      <c r="Q39" s="48" t="s">
        <v>159</v>
      </c>
      <c r="R39" s="48"/>
      <c r="S39" s="18"/>
      <c r="T39" s="18"/>
    </row>
    <row r="40" spans="1:20">
      <c r="A40" s="4">
        <v>36</v>
      </c>
      <c r="B40" s="17" t="s">
        <v>62</v>
      </c>
      <c r="C40" s="90" t="s">
        <v>996</v>
      </c>
      <c r="D40" s="78" t="s">
        <v>23</v>
      </c>
      <c r="E40" s="78" t="s">
        <v>1035</v>
      </c>
      <c r="F40" s="48" t="s">
        <v>1417</v>
      </c>
      <c r="G40" s="209">
        <v>105</v>
      </c>
      <c r="H40" s="209">
        <v>97</v>
      </c>
      <c r="I40" s="62">
        <f t="shared" si="0"/>
        <v>202</v>
      </c>
      <c r="J40" s="78" t="s">
        <v>1071</v>
      </c>
      <c r="K40" s="48" t="s">
        <v>932</v>
      </c>
      <c r="L40" s="48" t="s">
        <v>1448</v>
      </c>
      <c r="M40" s="48">
        <v>9101456885</v>
      </c>
      <c r="N40" s="212" t="s">
        <v>1557</v>
      </c>
      <c r="O40" s="213">
        <v>9859490344</v>
      </c>
      <c r="P40" s="86">
        <v>43728</v>
      </c>
      <c r="Q40" s="48" t="s">
        <v>160</v>
      </c>
      <c r="R40" s="48"/>
      <c r="S40" s="18"/>
      <c r="T40" s="18"/>
    </row>
    <row r="41" spans="1:20">
      <c r="A41" s="4">
        <v>37</v>
      </c>
      <c r="B41" s="17" t="s">
        <v>62</v>
      </c>
      <c r="C41" s="90" t="s">
        <v>997</v>
      </c>
      <c r="D41" s="78" t="s">
        <v>23</v>
      </c>
      <c r="E41" s="78" t="s">
        <v>1036</v>
      </c>
      <c r="F41" s="48" t="s">
        <v>1417</v>
      </c>
      <c r="G41" s="209">
        <v>65</v>
      </c>
      <c r="H41" s="209">
        <v>70</v>
      </c>
      <c r="I41" s="62">
        <f t="shared" si="0"/>
        <v>135</v>
      </c>
      <c r="J41" s="78" t="s">
        <v>1072</v>
      </c>
      <c r="K41" s="48" t="s">
        <v>932</v>
      </c>
      <c r="L41" s="48" t="s">
        <v>1448</v>
      </c>
      <c r="M41" s="48">
        <v>9101456885</v>
      </c>
      <c r="N41" s="212" t="s">
        <v>1557</v>
      </c>
      <c r="O41" s="213">
        <v>9859490344</v>
      </c>
      <c r="P41" s="86">
        <v>43729</v>
      </c>
      <c r="Q41" s="48" t="s">
        <v>161</v>
      </c>
      <c r="R41" s="48"/>
      <c r="S41" s="18"/>
      <c r="T41" s="18"/>
    </row>
    <row r="42" spans="1:20">
      <c r="A42" s="4">
        <v>38</v>
      </c>
      <c r="B42" s="17" t="s">
        <v>62</v>
      </c>
      <c r="C42" s="90"/>
      <c r="D42" s="78"/>
      <c r="E42" s="78"/>
      <c r="F42" s="58"/>
      <c r="G42" s="209"/>
      <c r="H42" s="209"/>
      <c r="I42" s="62">
        <f t="shared" si="0"/>
        <v>0</v>
      </c>
      <c r="J42" s="78"/>
      <c r="K42" s="58"/>
      <c r="L42" s="58"/>
      <c r="M42" s="58"/>
      <c r="N42" s="212" t="s">
        <v>1557</v>
      </c>
      <c r="O42" s="213">
        <v>9859490344</v>
      </c>
      <c r="P42" s="86">
        <v>43730</v>
      </c>
      <c r="Q42" s="48" t="s">
        <v>162</v>
      </c>
      <c r="R42" s="48"/>
      <c r="S42" s="18"/>
      <c r="T42" s="18"/>
    </row>
    <row r="43" spans="1:20">
      <c r="A43" s="4">
        <v>39</v>
      </c>
      <c r="B43" s="17" t="s">
        <v>62</v>
      </c>
      <c r="C43" s="90" t="s">
        <v>998</v>
      </c>
      <c r="D43" s="78" t="s">
        <v>23</v>
      </c>
      <c r="E43" s="78" t="s">
        <v>1037</v>
      </c>
      <c r="F43" s="48" t="s">
        <v>1473</v>
      </c>
      <c r="G43" s="209">
        <v>61</v>
      </c>
      <c r="H43" s="209">
        <v>67</v>
      </c>
      <c r="I43" s="62">
        <f t="shared" si="0"/>
        <v>128</v>
      </c>
      <c r="J43" s="78" t="s">
        <v>1073</v>
      </c>
      <c r="K43" s="48" t="s">
        <v>932</v>
      </c>
      <c r="L43" s="48" t="s">
        <v>1448</v>
      </c>
      <c r="M43" s="48">
        <v>9101456885</v>
      </c>
      <c r="N43" s="212" t="s">
        <v>1557</v>
      </c>
      <c r="O43" s="213">
        <v>9859490344</v>
      </c>
      <c r="P43" s="86">
        <v>43731</v>
      </c>
      <c r="Q43" s="48" t="s">
        <v>163</v>
      </c>
      <c r="R43" s="48"/>
      <c r="S43" s="18"/>
      <c r="T43" s="18"/>
    </row>
    <row r="44" spans="1:20">
      <c r="A44" s="4">
        <v>40</v>
      </c>
      <c r="B44" s="17" t="s">
        <v>62</v>
      </c>
      <c r="C44" s="90" t="s">
        <v>999</v>
      </c>
      <c r="D44" s="78" t="s">
        <v>23</v>
      </c>
      <c r="E44" s="78" t="s">
        <v>1038</v>
      </c>
      <c r="F44" s="48" t="s">
        <v>1417</v>
      </c>
      <c r="G44" s="209">
        <v>36</v>
      </c>
      <c r="H44" s="209">
        <v>33</v>
      </c>
      <c r="I44" s="62">
        <f t="shared" si="0"/>
        <v>69</v>
      </c>
      <c r="J44" s="78" t="s">
        <v>1074</v>
      </c>
      <c r="K44" s="48" t="s">
        <v>932</v>
      </c>
      <c r="L44" s="48" t="s">
        <v>1448</v>
      </c>
      <c r="M44" s="48">
        <v>9101456885</v>
      </c>
      <c r="N44" s="212" t="s">
        <v>1563</v>
      </c>
      <c r="O44" s="214">
        <v>9435399652</v>
      </c>
      <c r="P44" s="86">
        <v>43732</v>
      </c>
      <c r="Q44" s="48" t="s">
        <v>164</v>
      </c>
      <c r="R44" s="48"/>
      <c r="S44" s="18"/>
      <c r="T44" s="18"/>
    </row>
    <row r="45" spans="1:20" ht="33">
      <c r="A45" s="4">
        <v>41</v>
      </c>
      <c r="B45" s="17" t="s">
        <v>62</v>
      </c>
      <c r="C45" s="90" t="s">
        <v>1000</v>
      </c>
      <c r="D45" s="78" t="s">
        <v>23</v>
      </c>
      <c r="E45" s="78" t="s">
        <v>1039</v>
      </c>
      <c r="F45" s="48" t="s">
        <v>1503</v>
      </c>
      <c r="G45" s="209">
        <v>35</v>
      </c>
      <c r="H45" s="209">
        <v>37</v>
      </c>
      <c r="I45" s="62">
        <f t="shared" si="0"/>
        <v>72</v>
      </c>
      <c r="J45" s="78" t="s">
        <v>1075</v>
      </c>
      <c r="K45" s="48" t="s">
        <v>932</v>
      </c>
      <c r="L45" s="48" t="s">
        <v>1448</v>
      </c>
      <c r="M45" s="48">
        <v>9101456885</v>
      </c>
      <c r="N45" s="212" t="s">
        <v>1557</v>
      </c>
      <c r="O45" s="213">
        <v>9859490344</v>
      </c>
      <c r="P45" s="86">
        <v>43732</v>
      </c>
      <c r="Q45" s="48" t="s">
        <v>164</v>
      </c>
      <c r="R45" s="48"/>
      <c r="S45" s="18"/>
      <c r="T45" s="18"/>
    </row>
    <row r="46" spans="1:20">
      <c r="A46" s="4">
        <v>42</v>
      </c>
      <c r="B46" s="17" t="s">
        <v>62</v>
      </c>
      <c r="C46" s="90" t="s">
        <v>1001</v>
      </c>
      <c r="D46" s="78" t="s">
        <v>23</v>
      </c>
      <c r="E46" s="78" t="s">
        <v>1040</v>
      </c>
      <c r="F46" s="48" t="s">
        <v>1417</v>
      </c>
      <c r="G46" s="209">
        <v>87</v>
      </c>
      <c r="H46" s="209">
        <v>95</v>
      </c>
      <c r="I46" s="62">
        <f t="shared" si="0"/>
        <v>182</v>
      </c>
      <c r="J46" s="78" t="s">
        <v>1076</v>
      </c>
      <c r="K46" s="48" t="s">
        <v>932</v>
      </c>
      <c r="L46" s="48" t="s">
        <v>1448</v>
      </c>
      <c r="M46" s="48">
        <v>9101456885</v>
      </c>
      <c r="N46" s="212" t="s">
        <v>1563</v>
      </c>
      <c r="O46" s="214">
        <v>9435399652</v>
      </c>
      <c r="P46" s="86">
        <v>43733</v>
      </c>
      <c r="Q46" s="48" t="s">
        <v>158</v>
      </c>
      <c r="R46" s="48"/>
      <c r="S46" s="18"/>
      <c r="T46" s="18"/>
    </row>
    <row r="47" spans="1:20">
      <c r="A47" s="4">
        <v>43</v>
      </c>
      <c r="B47" s="17" t="s">
        <v>62</v>
      </c>
      <c r="C47" s="51" t="s">
        <v>1002</v>
      </c>
      <c r="D47" s="78" t="s">
        <v>25</v>
      </c>
      <c r="E47" s="106">
        <v>18287050207</v>
      </c>
      <c r="F47" s="48"/>
      <c r="G47" s="20">
        <f>67+15</f>
        <v>82</v>
      </c>
      <c r="H47" s="52">
        <f>75+19</f>
        <v>94</v>
      </c>
      <c r="I47" s="62">
        <f t="shared" si="0"/>
        <v>176</v>
      </c>
      <c r="J47" s="108">
        <v>9508421489</v>
      </c>
      <c r="K47" s="48" t="s">
        <v>932</v>
      </c>
      <c r="L47" s="48" t="s">
        <v>1448</v>
      </c>
      <c r="M47" s="48">
        <v>9101456885</v>
      </c>
      <c r="N47" s="212" t="s">
        <v>1584</v>
      </c>
      <c r="O47" s="214">
        <v>8822842217</v>
      </c>
      <c r="P47" s="111">
        <v>43734</v>
      </c>
      <c r="Q47" s="48" t="s">
        <v>159</v>
      </c>
      <c r="R47" s="48"/>
      <c r="S47" s="18"/>
      <c r="T47" s="18"/>
    </row>
    <row r="48" spans="1:20">
      <c r="A48" s="4">
        <v>44</v>
      </c>
      <c r="B48" s="17" t="s">
        <v>62</v>
      </c>
      <c r="C48" s="51" t="s">
        <v>981</v>
      </c>
      <c r="D48" s="78" t="s">
        <v>25</v>
      </c>
      <c r="E48" s="106">
        <v>18287050208</v>
      </c>
      <c r="F48" s="48"/>
      <c r="G48" s="20">
        <f>28+5</f>
        <v>33</v>
      </c>
      <c r="H48" s="52">
        <f>32+10</f>
        <v>42</v>
      </c>
      <c r="I48" s="62">
        <f t="shared" si="0"/>
        <v>75</v>
      </c>
      <c r="J48" s="108">
        <v>9954575076</v>
      </c>
      <c r="K48" s="48" t="s">
        <v>932</v>
      </c>
      <c r="L48" s="48" t="s">
        <v>1448</v>
      </c>
      <c r="M48" s="48">
        <v>9101456885</v>
      </c>
      <c r="N48" s="212" t="s">
        <v>1584</v>
      </c>
      <c r="O48" s="214">
        <v>8822842217</v>
      </c>
      <c r="P48" s="111">
        <v>43735</v>
      </c>
      <c r="Q48" s="48" t="s">
        <v>160</v>
      </c>
      <c r="R48" s="48"/>
      <c r="S48" s="18"/>
      <c r="T48" s="18"/>
    </row>
    <row r="49" spans="1:20">
      <c r="A49" s="4">
        <v>45</v>
      </c>
      <c r="B49" s="17" t="s">
        <v>62</v>
      </c>
      <c r="C49" s="90" t="s">
        <v>1003</v>
      </c>
      <c r="D49" s="78" t="s">
        <v>23</v>
      </c>
      <c r="E49" s="78" t="s">
        <v>1041</v>
      </c>
      <c r="F49" s="48" t="s">
        <v>1417</v>
      </c>
      <c r="G49" s="209">
        <v>71</v>
      </c>
      <c r="H49" s="209">
        <v>77</v>
      </c>
      <c r="I49" s="62">
        <f t="shared" si="0"/>
        <v>148</v>
      </c>
      <c r="J49" s="78" t="s">
        <v>1077</v>
      </c>
      <c r="K49" s="48" t="s">
        <v>932</v>
      </c>
      <c r="L49" s="48" t="s">
        <v>1448</v>
      </c>
      <c r="M49" s="48">
        <v>9101456885</v>
      </c>
      <c r="N49" s="212" t="s">
        <v>1584</v>
      </c>
      <c r="O49" s="214">
        <v>8822842217</v>
      </c>
      <c r="P49" s="86">
        <v>43736</v>
      </c>
      <c r="Q49" s="48" t="s">
        <v>161</v>
      </c>
      <c r="R49" s="48"/>
      <c r="S49" s="18"/>
      <c r="T49" s="18"/>
    </row>
    <row r="50" spans="1:20">
      <c r="A50" s="4">
        <v>46</v>
      </c>
      <c r="B50" s="17" t="s">
        <v>62</v>
      </c>
      <c r="C50" s="90"/>
      <c r="D50" s="78"/>
      <c r="E50" s="78"/>
      <c r="F50" s="48"/>
      <c r="G50" s="209"/>
      <c r="H50" s="209"/>
      <c r="I50" s="62">
        <f t="shared" si="0"/>
        <v>0</v>
      </c>
      <c r="J50" s="78"/>
      <c r="K50" s="48"/>
      <c r="L50" s="48"/>
      <c r="M50" s="48"/>
      <c r="N50" s="212"/>
      <c r="O50" s="214"/>
      <c r="P50" s="86">
        <v>43737</v>
      </c>
      <c r="Q50" s="48" t="s">
        <v>162</v>
      </c>
      <c r="R50" s="48"/>
      <c r="S50" s="18"/>
      <c r="T50" s="18"/>
    </row>
    <row r="51" spans="1:20">
      <c r="A51" s="4">
        <v>47</v>
      </c>
      <c r="B51" s="17" t="s">
        <v>62</v>
      </c>
      <c r="C51" s="90" t="s">
        <v>1004</v>
      </c>
      <c r="D51" s="78" t="s">
        <v>23</v>
      </c>
      <c r="E51" s="78" t="s">
        <v>1042</v>
      </c>
      <c r="F51" s="48" t="s">
        <v>1417</v>
      </c>
      <c r="G51" s="209">
        <v>19</v>
      </c>
      <c r="H51" s="209">
        <v>20</v>
      </c>
      <c r="I51" s="62">
        <f t="shared" si="0"/>
        <v>39</v>
      </c>
      <c r="J51" s="78" t="s">
        <v>1078</v>
      </c>
      <c r="K51" s="48" t="s">
        <v>1449</v>
      </c>
      <c r="L51" s="48" t="s">
        <v>1450</v>
      </c>
      <c r="M51" s="48">
        <v>8403095955</v>
      </c>
      <c r="N51" s="212" t="s">
        <v>1585</v>
      </c>
      <c r="O51" s="214">
        <v>9706233568</v>
      </c>
      <c r="P51" s="86">
        <v>43738</v>
      </c>
      <c r="Q51" s="48" t="s">
        <v>163</v>
      </c>
      <c r="R51" s="48"/>
      <c r="S51" s="18"/>
      <c r="T51" s="18"/>
    </row>
    <row r="52" spans="1:20">
      <c r="A52" s="4">
        <v>48</v>
      </c>
      <c r="B52" s="17" t="s">
        <v>62</v>
      </c>
      <c r="C52" s="90" t="s">
        <v>1005</v>
      </c>
      <c r="D52" s="78" t="s">
        <v>23</v>
      </c>
      <c r="E52" s="78" t="s">
        <v>1043</v>
      </c>
      <c r="F52" s="48" t="s">
        <v>1417</v>
      </c>
      <c r="G52" s="209">
        <v>13</v>
      </c>
      <c r="H52" s="209">
        <v>15</v>
      </c>
      <c r="I52" s="62">
        <f t="shared" si="0"/>
        <v>28</v>
      </c>
      <c r="J52" s="78" t="s">
        <v>1079</v>
      </c>
      <c r="K52" s="48" t="s">
        <v>1449</v>
      </c>
      <c r="L52" s="48" t="s">
        <v>1450</v>
      </c>
      <c r="M52" s="48">
        <v>8403095955</v>
      </c>
      <c r="N52" s="212" t="s">
        <v>1585</v>
      </c>
      <c r="O52" s="214">
        <v>9706233568</v>
      </c>
      <c r="P52" s="86">
        <v>43738</v>
      </c>
      <c r="Q52" s="48" t="s">
        <v>163</v>
      </c>
      <c r="R52" s="48"/>
      <c r="S52" s="18"/>
      <c r="T52" s="18"/>
    </row>
    <row r="53" spans="1:20">
      <c r="A53" s="4">
        <v>49</v>
      </c>
      <c r="B53" s="17" t="s">
        <v>62</v>
      </c>
      <c r="C53" s="51" t="s">
        <v>1006</v>
      </c>
      <c r="D53" s="78" t="s">
        <v>25</v>
      </c>
      <c r="E53" s="106">
        <v>18287050215</v>
      </c>
      <c r="F53" s="48"/>
      <c r="G53" s="20">
        <f>13+4</f>
        <v>17</v>
      </c>
      <c r="H53" s="52">
        <f>24+4</f>
        <v>28</v>
      </c>
      <c r="I53" s="62">
        <f t="shared" si="0"/>
        <v>45</v>
      </c>
      <c r="J53" s="108">
        <v>9859776487</v>
      </c>
      <c r="K53" s="48" t="s">
        <v>1449</v>
      </c>
      <c r="L53" s="48" t="s">
        <v>1450</v>
      </c>
      <c r="M53" s="48">
        <v>8403095955</v>
      </c>
      <c r="N53" s="212" t="s">
        <v>1585</v>
      </c>
      <c r="O53" s="214">
        <v>9706233568</v>
      </c>
      <c r="P53" s="111">
        <v>43738</v>
      </c>
      <c r="Q53" s="48" t="s">
        <v>163</v>
      </c>
      <c r="R53" s="48"/>
      <c r="S53" s="18"/>
      <c r="T53" s="18"/>
    </row>
    <row r="54" spans="1:20">
      <c r="A54" s="4">
        <v>50</v>
      </c>
      <c r="B54" s="17" t="s">
        <v>62</v>
      </c>
      <c r="C54" s="51"/>
      <c r="D54" s="78"/>
      <c r="E54" s="106"/>
      <c r="F54" s="48"/>
      <c r="G54" s="209"/>
      <c r="H54" s="209"/>
      <c r="I54" s="62">
        <f t="shared" si="0"/>
        <v>0</v>
      </c>
      <c r="J54" s="108"/>
      <c r="K54" s="48"/>
      <c r="L54" s="48"/>
      <c r="M54" s="48"/>
      <c r="N54" s="48"/>
      <c r="O54" s="48"/>
      <c r="P54" s="111"/>
      <c r="Q54" s="48"/>
      <c r="R54" s="48"/>
      <c r="S54" s="18"/>
      <c r="T54" s="18"/>
    </row>
    <row r="55" spans="1:20">
      <c r="A55" s="4">
        <v>51</v>
      </c>
      <c r="B55" s="17"/>
      <c r="C55" s="48"/>
      <c r="D55" s="48"/>
      <c r="E55" s="19"/>
      <c r="F55" s="48"/>
      <c r="G55" s="209"/>
      <c r="H55" s="209"/>
      <c r="I55" s="62">
        <f t="shared" si="0"/>
        <v>0</v>
      </c>
      <c r="J55" s="48"/>
      <c r="K55" s="48"/>
      <c r="L55" s="48"/>
      <c r="M55" s="48"/>
      <c r="N55" s="48"/>
      <c r="O55" s="48"/>
      <c r="P55" s="49"/>
      <c r="Q55" s="48"/>
      <c r="R55" s="48"/>
      <c r="S55" s="18"/>
      <c r="T55" s="18"/>
    </row>
    <row r="56" spans="1:20">
      <c r="A56" s="4">
        <v>52</v>
      </c>
      <c r="B56" s="17" t="s">
        <v>63</v>
      </c>
      <c r="C56" s="121" t="s">
        <v>1465</v>
      </c>
      <c r="D56" s="121"/>
      <c r="E56" s="121"/>
      <c r="F56" s="58"/>
      <c r="G56" s="209"/>
      <c r="H56" s="209"/>
      <c r="I56" s="62">
        <f t="shared" si="0"/>
        <v>0</v>
      </c>
      <c r="J56" s="121"/>
      <c r="K56" s="58"/>
      <c r="L56" s="58"/>
      <c r="M56" s="58"/>
      <c r="N56" s="58"/>
      <c r="O56" s="58"/>
      <c r="P56" s="98">
        <v>43709</v>
      </c>
      <c r="Q56" s="48" t="s">
        <v>162</v>
      </c>
      <c r="R56" s="48"/>
      <c r="S56" s="18"/>
      <c r="T56" s="18"/>
    </row>
    <row r="57" spans="1:20" ht="33">
      <c r="A57" s="4">
        <v>53</v>
      </c>
      <c r="B57" s="17" t="s">
        <v>63</v>
      </c>
      <c r="C57" s="51" t="s">
        <v>1085</v>
      </c>
      <c r="D57" s="20" t="s">
        <v>25</v>
      </c>
      <c r="E57" s="122">
        <v>18287050502</v>
      </c>
      <c r="F57" s="48"/>
      <c r="G57" s="211">
        <v>25</v>
      </c>
      <c r="H57" s="211">
        <v>32</v>
      </c>
      <c r="I57" s="62">
        <f>SUM(G57:H57)</f>
        <v>57</v>
      </c>
      <c r="J57" s="108" t="s">
        <v>1144</v>
      </c>
      <c r="K57" s="48" t="s">
        <v>955</v>
      </c>
      <c r="L57" s="48" t="s">
        <v>956</v>
      </c>
      <c r="M57" s="48"/>
      <c r="N57" s="121" t="s">
        <v>1586</v>
      </c>
      <c r="O57" s="121">
        <v>9859079536</v>
      </c>
      <c r="P57" s="115">
        <v>43710</v>
      </c>
      <c r="Q57" s="48" t="s">
        <v>163</v>
      </c>
      <c r="R57" s="48"/>
      <c r="S57" s="18"/>
      <c r="T57" s="18"/>
    </row>
    <row r="58" spans="1:20" ht="33">
      <c r="A58" s="4">
        <v>54</v>
      </c>
      <c r="B58" s="17" t="s">
        <v>63</v>
      </c>
      <c r="C58" s="51" t="s">
        <v>1086</v>
      </c>
      <c r="D58" s="20" t="s">
        <v>25</v>
      </c>
      <c r="E58" s="106">
        <v>18287050503</v>
      </c>
      <c r="F58" s="48"/>
      <c r="G58" s="53">
        <v>25</v>
      </c>
      <c r="H58" s="52">
        <v>26</v>
      </c>
      <c r="I58" s="62">
        <f t="shared" si="0"/>
        <v>51</v>
      </c>
      <c r="J58" s="108" t="s">
        <v>1145</v>
      </c>
      <c r="K58" s="48" t="s">
        <v>955</v>
      </c>
      <c r="L58" s="48" t="s">
        <v>956</v>
      </c>
      <c r="M58" s="48"/>
      <c r="N58" s="121" t="s">
        <v>1586</v>
      </c>
      <c r="O58" s="121">
        <v>9859079536</v>
      </c>
      <c r="P58" s="115">
        <v>43710</v>
      </c>
      <c r="Q58" s="48" t="s">
        <v>163</v>
      </c>
      <c r="R58" s="48"/>
      <c r="S58" s="18"/>
      <c r="T58" s="18"/>
    </row>
    <row r="59" spans="1:20" ht="33">
      <c r="A59" s="4">
        <v>55</v>
      </c>
      <c r="B59" s="17" t="s">
        <v>63</v>
      </c>
      <c r="C59" s="51" t="s">
        <v>1087</v>
      </c>
      <c r="D59" s="20" t="s">
        <v>25</v>
      </c>
      <c r="E59" s="106">
        <v>18287050504</v>
      </c>
      <c r="F59" s="48"/>
      <c r="G59" s="53">
        <v>21</v>
      </c>
      <c r="H59" s="52">
        <v>16</v>
      </c>
      <c r="I59" s="62">
        <f>SUM(G59:H59)</f>
        <v>37</v>
      </c>
      <c r="J59" s="108" t="s">
        <v>1146</v>
      </c>
      <c r="K59" s="48" t="s">
        <v>955</v>
      </c>
      <c r="L59" s="48" t="s">
        <v>956</v>
      </c>
      <c r="M59" s="48"/>
      <c r="N59" s="121" t="s">
        <v>1586</v>
      </c>
      <c r="O59" s="121">
        <v>9859079536</v>
      </c>
      <c r="P59" s="115">
        <v>43710</v>
      </c>
      <c r="Q59" s="48" t="s">
        <v>163</v>
      </c>
      <c r="R59" s="48"/>
      <c r="S59" s="18"/>
      <c r="T59" s="18"/>
    </row>
    <row r="60" spans="1:20">
      <c r="A60" s="4">
        <v>56</v>
      </c>
      <c r="B60" s="17" t="s">
        <v>63</v>
      </c>
      <c r="C60" s="90" t="s">
        <v>1088</v>
      </c>
      <c r="D60" s="78" t="s">
        <v>23</v>
      </c>
      <c r="E60" s="90" t="s">
        <v>1080</v>
      </c>
      <c r="F60" s="48" t="s">
        <v>1417</v>
      </c>
      <c r="G60" s="209">
        <v>22</v>
      </c>
      <c r="H60" s="209">
        <v>23</v>
      </c>
      <c r="I60" s="62">
        <f t="shared" si="0"/>
        <v>45</v>
      </c>
      <c r="J60" s="78" t="s">
        <v>1147</v>
      </c>
      <c r="K60" s="48" t="s">
        <v>939</v>
      </c>
      <c r="L60" s="48" t="s">
        <v>1451</v>
      </c>
      <c r="M60" s="48">
        <v>9678865654</v>
      </c>
      <c r="N60" s="51" t="s">
        <v>1587</v>
      </c>
      <c r="O60" s="51">
        <v>8474832069</v>
      </c>
      <c r="P60" s="98">
        <v>43711</v>
      </c>
      <c r="Q60" s="48" t="s">
        <v>164</v>
      </c>
      <c r="R60" s="48"/>
      <c r="S60" s="18"/>
      <c r="T60" s="18"/>
    </row>
    <row r="61" spans="1:20">
      <c r="A61" s="4">
        <v>57</v>
      </c>
      <c r="B61" s="17" t="s">
        <v>63</v>
      </c>
      <c r="C61" s="90" t="s">
        <v>1089</v>
      </c>
      <c r="D61" s="78" t="s">
        <v>23</v>
      </c>
      <c r="E61" s="90" t="s">
        <v>1081</v>
      </c>
      <c r="F61" s="48" t="s">
        <v>1417</v>
      </c>
      <c r="G61" s="209">
        <v>19</v>
      </c>
      <c r="H61" s="209">
        <v>21</v>
      </c>
      <c r="I61" s="62">
        <f t="shared" si="0"/>
        <v>40</v>
      </c>
      <c r="J61" s="78" t="s">
        <v>1148</v>
      </c>
      <c r="K61" s="48" t="s">
        <v>939</v>
      </c>
      <c r="L61" s="48" t="s">
        <v>1451</v>
      </c>
      <c r="M61" s="48">
        <v>9678865654</v>
      </c>
      <c r="N61" s="51" t="s">
        <v>1587</v>
      </c>
      <c r="O61" s="51">
        <v>8474832069</v>
      </c>
      <c r="P61" s="98">
        <v>43711</v>
      </c>
      <c r="Q61" s="48" t="s">
        <v>164</v>
      </c>
      <c r="R61" s="48"/>
      <c r="S61" s="18"/>
      <c r="T61" s="18"/>
    </row>
    <row r="62" spans="1:20">
      <c r="A62" s="4">
        <v>58</v>
      </c>
      <c r="B62" s="17" t="s">
        <v>63</v>
      </c>
      <c r="C62" s="90" t="s">
        <v>1090</v>
      </c>
      <c r="D62" s="78" t="s">
        <v>23</v>
      </c>
      <c r="E62" s="90" t="s">
        <v>1082</v>
      </c>
      <c r="F62" s="48" t="s">
        <v>1417</v>
      </c>
      <c r="G62" s="209">
        <v>57</v>
      </c>
      <c r="H62" s="209">
        <v>62</v>
      </c>
      <c r="I62" s="62">
        <f t="shared" si="0"/>
        <v>119</v>
      </c>
      <c r="J62" s="78" t="s">
        <v>1149</v>
      </c>
      <c r="K62" s="48" t="s">
        <v>1446</v>
      </c>
      <c r="L62" s="48" t="s">
        <v>1452</v>
      </c>
      <c r="M62" s="48">
        <v>9859490468</v>
      </c>
      <c r="N62" s="51" t="s">
        <v>1580</v>
      </c>
      <c r="O62" s="51">
        <v>9085125277</v>
      </c>
      <c r="P62" s="98">
        <v>43711</v>
      </c>
      <c r="Q62" s="48" t="s">
        <v>164</v>
      </c>
      <c r="R62" s="48"/>
      <c r="S62" s="18"/>
      <c r="T62" s="18"/>
    </row>
    <row r="63" spans="1:20" ht="33">
      <c r="A63" s="4">
        <v>59</v>
      </c>
      <c r="B63" s="17" t="s">
        <v>63</v>
      </c>
      <c r="C63" s="51" t="s">
        <v>1091</v>
      </c>
      <c r="D63" s="20" t="s">
        <v>25</v>
      </c>
      <c r="E63" s="106">
        <v>18287050507</v>
      </c>
      <c r="F63" s="58"/>
      <c r="G63" s="53">
        <v>23</v>
      </c>
      <c r="H63" s="20">
        <v>21</v>
      </c>
      <c r="I63" s="62">
        <f t="shared" si="0"/>
        <v>44</v>
      </c>
      <c r="J63" s="108" t="s">
        <v>1150</v>
      </c>
      <c r="K63" s="18" t="s">
        <v>1449</v>
      </c>
      <c r="L63" s="18" t="s">
        <v>1457</v>
      </c>
      <c r="M63" s="18">
        <v>9101372281</v>
      </c>
      <c r="N63" s="212" t="s">
        <v>1588</v>
      </c>
      <c r="O63" s="214">
        <v>9859845041</v>
      </c>
      <c r="P63" s="115">
        <v>43712</v>
      </c>
      <c r="Q63" s="48" t="s">
        <v>158</v>
      </c>
      <c r="R63" s="48"/>
      <c r="S63" s="18"/>
      <c r="T63" s="18"/>
    </row>
    <row r="64" spans="1:20" ht="33">
      <c r="A64" s="4">
        <v>60</v>
      </c>
      <c r="B64" s="17" t="s">
        <v>63</v>
      </c>
      <c r="C64" s="51" t="s">
        <v>1092</v>
      </c>
      <c r="D64" s="20" t="s">
        <v>25</v>
      </c>
      <c r="E64" s="106">
        <v>18287050508</v>
      </c>
      <c r="F64" s="48"/>
      <c r="G64" s="211">
        <v>35</v>
      </c>
      <c r="H64" s="211">
        <v>33</v>
      </c>
      <c r="I64" s="62">
        <f t="shared" si="0"/>
        <v>68</v>
      </c>
      <c r="J64" s="108" t="s">
        <v>1151</v>
      </c>
      <c r="K64" s="18" t="s">
        <v>1449</v>
      </c>
      <c r="L64" s="18" t="s">
        <v>1457</v>
      </c>
      <c r="M64" s="18">
        <v>9101372281</v>
      </c>
      <c r="N64" s="212" t="s">
        <v>1588</v>
      </c>
      <c r="O64" s="214">
        <v>9859845041</v>
      </c>
      <c r="P64" s="115">
        <v>43712</v>
      </c>
      <c r="Q64" s="48" t="s">
        <v>158</v>
      </c>
      <c r="R64" s="48"/>
      <c r="S64" s="18"/>
      <c r="T64" s="18"/>
    </row>
    <row r="65" spans="1:20" ht="33">
      <c r="A65" s="4">
        <v>61</v>
      </c>
      <c r="B65" s="17" t="s">
        <v>63</v>
      </c>
      <c r="C65" s="51" t="s">
        <v>1093</v>
      </c>
      <c r="D65" s="20" t="s">
        <v>25</v>
      </c>
      <c r="E65" s="106">
        <v>18287050509</v>
      </c>
      <c r="F65" s="48"/>
      <c r="G65" s="211">
        <v>28</v>
      </c>
      <c r="H65" s="211">
        <v>29</v>
      </c>
      <c r="I65" s="62">
        <f t="shared" si="0"/>
        <v>57</v>
      </c>
      <c r="J65" s="108" t="s">
        <v>1152</v>
      </c>
      <c r="K65" s="18" t="s">
        <v>1449</v>
      </c>
      <c r="L65" s="18" t="s">
        <v>1457</v>
      </c>
      <c r="M65" s="18">
        <v>9101372281</v>
      </c>
      <c r="N65" s="212" t="s">
        <v>1588</v>
      </c>
      <c r="O65" s="214">
        <v>9859845041</v>
      </c>
      <c r="P65" s="115">
        <v>43712</v>
      </c>
      <c r="Q65" s="48" t="s">
        <v>158</v>
      </c>
      <c r="R65" s="48"/>
      <c r="S65" s="18"/>
      <c r="T65" s="18"/>
    </row>
    <row r="66" spans="1:20" ht="33">
      <c r="A66" s="4">
        <v>62</v>
      </c>
      <c r="B66" s="17" t="s">
        <v>63</v>
      </c>
      <c r="C66" s="51" t="s">
        <v>1094</v>
      </c>
      <c r="D66" s="20" t="s">
        <v>25</v>
      </c>
      <c r="E66" s="53">
        <v>18287050510</v>
      </c>
      <c r="F66" s="48"/>
      <c r="G66" s="53">
        <v>48</v>
      </c>
      <c r="H66" s="52">
        <v>43</v>
      </c>
      <c r="I66" s="62">
        <f t="shared" si="0"/>
        <v>91</v>
      </c>
      <c r="J66" s="108" t="s">
        <v>1153</v>
      </c>
      <c r="K66" s="18" t="s">
        <v>1449</v>
      </c>
      <c r="L66" s="18" t="s">
        <v>1457</v>
      </c>
      <c r="M66" s="18">
        <v>9101372281</v>
      </c>
      <c r="N66" s="212" t="s">
        <v>1588</v>
      </c>
      <c r="O66" s="214">
        <v>9859845041</v>
      </c>
      <c r="P66" s="115">
        <v>43713</v>
      </c>
      <c r="Q66" s="48" t="s">
        <v>159</v>
      </c>
      <c r="R66" s="48"/>
      <c r="S66" s="18"/>
      <c r="T66" s="18"/>
    </row>
    <row r="67" spans="1:20" ht="33">
      <c r="A67" s="4">
        <v>63</v>
      </c>
      <c r="B67" s="17" t="s">
        <v>63</v>
      </c>
      <c r="C67" s="51" t="s">
        <v>1095</v>
      </c>
      <c r="D67" s="20" t="s">
        <v>25</v>
      </c>
      <c r="E67" s="53">
        <v>18287050511</v>
      </c>
      <c r="F67" s="48"/>
      <c r="G67" s="53">
        <v>52</v>
      </c>
      <c r="H67" s="52">
        <v>49</v>
      </c>
      <c r="I67" s="62">
        <f t="shared" si="0"/>
        <v>101</v>
      </c>
      <c r="J67" s="108" t="s">
        <v>1154</v>
      </c>
      <c r="K67" s="18" t="s">
        <v>1449</v>
      </c>
      <c r="L67" s="18" t="s">
        <v>1457</v>
      </c>
      <c r="M67" s="18">
        <v>9101372281</v>
      </c>
      <c r="N67" s="212" t="s">
        <v>1588</v>
      </c>
      <c r="O67" s="214">
        <v>9859845041</v>
      </c>
      <c r="P67" s="115">
        <v>43713</v>
      </c>
      <c r="Q67" s="48" t="s">
        <v>159</v>
      </c>
      <c r="R67" s="48"/>
      <c r="S67" s="18"/>
      <c r="T67" s="18"/>
    </row>
    <row r="68" spans="1:20" ht="33">
      <c r="A68" s="4">
        <v>64</v>
      </c>
      <c r="B68" s="17" t="s">
        <v>63</v>
      </c>
      <c r="C68" s="51" t="s">
        <v>1096</v>
      </c>
      <c r="D68" s="20" t="s">
        <v>25</v>
      </c>
      <c r="E68" s="53">
        <v>18287050512</v>
      </c>
      <c r="F68" s="48"/>
      <c r="G68" s="211">
        <v>50</v>
      </c>
      <c r="H68" s="211">
        <v>75</v>
      </c>
      <c r="I68" s="62">
        <f t="shared" si="0"/>
        <v>125</v>
      </c>
      <c r="J68" s="108" t="s">
        <v>1155</v>
      </c>
      <c r="K68" s="18" t="s">
        <v>1449</v>
      </c>
      <c r="L68" s="18" t="s">
        <v>1457</v>
      </c>
      <c r="M68" s="18">
        <v>9101372281</v>
      </c>
      <c r="N68" s="212" t="s">
        <v>1588</v>
      </c>
      <c r="O68" s="214">
        <v>9859845041</v>
      </c>
      <c r="P68" s="115">
        <v>43714</v>
      </c>
      <c r="Q68" s="48" t="s">
        <v>160</v>
      </c>
      <c r="R68" s="48"/>
      <c r="S68" s="18"/>
      <c r="T68" s="18"/>
    </row>
    <row r="69" spans="1:20" ht="33">
      <c r="A69" s="4">
        <v>65</v>
      </c>
      <c r="B69" s="17" t="s">
        <v>63</v>
      </c>
      <c r="C69" s="51" t="s">
        <v>1097</v>
      </c>
      <c r="D69" s="20" t="s">
        <v>25</v>
      </c>
      <c r="E69" s="53">
        <v>18287050513</v>
      </c>
      <c r="F69" s="48"/>
      <c r="G69" s="211">
        <v>75</v>
      </c>
      <c r="H69" s="211">
        <v>81</v>
      </c>
      <c r="I69" s="62">
        <f t="shared" si="0"/>
        <v>156</v>
      </c>
      <c r="J69" s="108" t="s">
        <v>1156</v>
      </c>
      <c r="K69" s="18" t="s">
        <v>1449</v>
      </c>
      <c r="L69" s="18" t="s">
        <v>1457</v>
      </c>
      <c r="M69" s="18">
        <v>9101372281</v>
      </c>
      <c r="N69" s="212" t="s">
        <v>1588</v>
      </c>
      <c r="O69" s="214">
        <v>9859845041</v>
      </c>
      <c r="P69" s="115">
        <v>43715</v>
      </c>
      <c r="Q69" s="48" t="s">
        <v>161</v>
      </c>
      <c r="R69" s="48"/>
      <c r="S69" s="18"/>
      <c r="T69" s="18"/>
    </row>
    <row r="70" spans="1:20" ht="33">
      <c r="A70" s="4">
        <v>66</v>
      </c>
      <c r="B70" s="17" t="s">
        <v>63</v>
      </c>
      <c r="C70" s="51" t="s">
        <v>1098</v>
      </c>
      <c r="D70" s="20" t="s">
        <v>25</v>
      </c>
      <c r="E70" s="53">
        <v>18287050514</v>
      </c>
      <c r="F70" s="48"/>
      <c r="G70" s="211">
        <v>35</v>
      </c>
      <c r="H70" s="211">
        <v>40</v>
      </c>
      <c r="I70" s="62">
        <f t="shared" ref="I70:I133" si="1">SUM(G70:H70)</f>
        <v>75</v>
      </c>
      <c r="J70" s="108" t="s">
        <v>1157</v>
      </c>
      <c r="K70" s="48"/>
      <c r="L70" s="48"/>
      <c r="M70" s="48"/>
      <c r="N70" s="48"/>
      <c r="O70" s="48"/>
      <c r="P70" s="115">
        <v>43715</v>
      </c>
      <c r="Q70" s="48" t="s">
        <v>161</v>
      </c>
      <c r="R70" s="48"/>
      <c r="S70" s="18"/>
      <c r="T70" s="18"/>
    </row>
    <row r="71" spans="1:20" ht="33">
      <c r="A71" s="4">
        <v>67</v>
      </c>
      <c r="B71" s="17" t="s">
        <v>63</v>
      </c>
      <c r="C71" s="51" t="s">
        <v>1099</v>
      </c>
      <c r="D71" s="20" t="s">
        <v>25</v>
      </c>
      <c r="E71" s="53">
        <v>18287050515</v>
      </c>
      <c r="F71" s="48"/>
      <c r="G71" s="53"/>
      <c r="H71" s="52"/>
      <c r="I71" s="62">
        <f t="shared" si="1"/>
        <v>0</v>
      </c>
      <c r="J71" s="108" t="s">
        <v>1158</v>
      </c>
      <c r="K71" s="48"/>
      <c r="L71" s="48"/>
      <c r="M71" s="48"/>
      <c r="N71" s="48"/>
      <c r="O71" s="48"/>
      <c r="P71" s="115">
        <v>43715</v>
      </c>
      <c r="Q71" s="48" t="s">
        <v>161</v>
      </c>
      <c r="R71" s="48"/>
      <c r="S71" s="18"/>
      <c r="T71" s="18"/>
    </row>
    <row r="72" spans="1:20">
      <c r="A72" s="4">
        <v>68</v>
      </c>
      <c r="B72" s="17" t="s">
        <v>63</v>
      </c>
      <c r="C72" s="51"/>
      <c r="D72" s="20"/>
      <c r="E72" s="53"/>
      <c r="F72" s="48"/>
      <c r="G72" s="53"/>
      <c r="H72" s="52"/>
      <c r="I72" s="62">
        <f t="shared" si="1"/>
        <v>0</v>
      </c>
      <c r="J72" s="108"/>
      <c r="K72" s="48"/>
      <c r="L72" s="48"/>
      <c r="M72" s="48"/>
      <c r="N72" s="48"/>
      <c r="O72" s="48"/>
      <c r="P72" s="115">
        <v>43716</v>
      </c>
      <c r="Q72" s="48" t="s">
        <v>162</v>
      </c>
      <c r="R72" s="48"/>
      <c r="S72" s="18"/>
      <c r="T72" s="18"/>
    </row>
    <row r="73" spans="1:20" ht="33">
      <c r="A73" s="4">
        <v>69</v>
      </c>
      <c r="B73" s="17" t="s">
        <v>63</v>
      </c>
      <c r="C73" s="51" t="s">
        <v>1100</v>
      </c>
      <c r="D73" s="20" t="s">
        <v>25</v>
      </c>
      <c r="E73" s="106">
        <v>18287050505</v>
      </c>
      <c r="F73" s="18"/>
      <c r="G73" s="53">
        <v>15</v>
      </c>
      <c r="H73" s="52">
        <v>23</v>
      </c>
      <c r="I73" s="62">
        <f t="shared" si="1"/>
        <v>38</v>
      </c>
      <c r="J73" s="108" t="s">
        <v>1159</v>
      </c>
      <c r="K73" s="18" t="s">
        <v>955</v>
      </c>
      <c r="L73" s="18" t="s">
        <v>1466</v>
      </c>
      <c r="M73" s="18"/>
      <c r="N73" s="121" t="s">
        <v>1573</v>
      </c>
      <c r="O73" s="121">
        <v>8011259725</v>
      </c>
      <c r="P73" s="115">
        <v>43717</v>
      </c>
      <c r="Q73" s="18" t="s">
        <v>163</v>
      </c>
      <c r="R73" s="18"/>
      <c r="S73" s="18"/>
      <c r="T73" s="18"/>
    </row>
    <row r="74" spans="1:20" ht="33">
      <c r="A74" s="4">
        <v>70</v>
      </c>
      <c r="B74" s="17" t="s">
        <v>63</v>
      </c>
      <c r="C74" s="51" t="s">
        <v>1101</v>
      </c>
      <c r="D74" s="20" t="s">
        <v>25</v>
      </c>
      <c r="E74" s="106">
        <v>18287050506</v>
      </c>
      <c r="F74" s="18"/>
      <c r="G74" s="53">
        <v>44</v>
      </c>
      <c r="H74" s="52">
        <v>46</v>
      </c>
      <c r="I74" s="62">
        <f t="shared" si="1"/>
        <v>90</v>
      </c>
      <c r="J74" s="53" t="s">
        <v>1160</v>
      </c>
      <c r="K74" s="48" t="s">
        <v>1449</v>
      </c>
      <c r="L74" s="48" t="s">
        <v>1450</v>
      </c>
      <c r="M74" s="48">
        <v>8403095955</v>
      </c>
      <c r="N74" s="212" t="s">
        <v>1589</v>
      </c>
      <c r="O74" s="18"/>
      <c r="P74" s="115">
        <v>43717</v>
      </c>
      <c r="Q74" s="18" t="s">
        <v>163</v>
      </c>
      <c r="R74" s="18"/>
      <c r="S74" s="18"/>
      <c r="T74" s="18"/>
    </row>
    <row r="75" spans="1:20" ht="33">
      <c r="A75" s="4">
        <v>71</v>
      </c>
      <c r="B75" s="17" t="s">
        <v>63</v>
      </c>
      <c r="C75" s="51" t="s">
        <v>1102</v>
      </c>
      <c r="D75" s="20" t="s">
        <v>25</v>
      </c>
      <c r="E75" s="53">
        <v>18287050528</v>
      </c>
      <c r="F75" s="18"/>
      <c r="G75" s="53">
        <v>12</v>
      </c>
      <c r="H75" s="52">
        <v>17</v>
      </c>
      <c r="I75" s="62">
        <f t="shared" si="1"/>
        <v>29</v>
      </c>
      <c r="J75" s="108" t="s">
        <v>1161</v>
      </c>
      <c r="K75" s="18" t="s">
        <v>1468</v>
      </c>
      <c r="L75" s="18" t="s">
        <v>1467</v>
      </c>
      <c r="M75" s="18"/>
      <c r="N75" s="212" t="s">
        <v>1574</v>
      </c>
      <c r="O75" s="18"/>
      <c r="P75" s="115">
        <v>43718</v>
      </c>
      <c r="Q75" s="18" t="s">
        <v>164</v>
      </c>
      <c r="R75" s="18"/>
      <c r="S75" s="18"/>
      <c r="T75" s="18"/>
    </row>
    <row r="76" spans="1:20" ht="33">
      <c r="A76" s="4">
        <v>72</v>
      </c>
      <c r="B76" s="17" t="s">
        <v>63</v>
      </c>
      <c r="C76" s="51" t="s">
        <v>1103</v>
      </c>
      <c r="D76" s="20" t="s">
        <v>25</v>
      </c>
      <c r="E76" s="53">
        <v>18287050529</v>
      </c>
      <c r="F76" s="18"/>
      <c r="G76" s="53">
        <v>25</v>
      </c>
      <c r="H76" s="52">
        <v>29</v>
      </c>
      <c r="I76" s="62">
        <f t="shared" si="1"/>
        <v>54</v>
      </c>
      <c r="J76" s="108" t="s">
        <v>1162</v>
      </c>
      <c r="K76" s="18" t="s">
        <v>1468</v>
      </c>
      <c r="L76" s="18" t="s">
        <v>1467</v>
      </c>
      <c r="M76" s="18"/>
      <c r="N76" s="212" t="s">
        <v>1574</v>
      </c>
      <c r="O76" s="18"/>
      <c r="P76" s="115">
        <v>43718</v>
      </c>
      <c r="Q76" s="18" t="s">
        <v>164</v>
      </c>
      <c r="R76" s="18"/>
      <c r="S76" s="18"/>
      <c r="T76" s="18"/>
    </row>
    <row r="77" spans="1:20" ht="33">
      <c r="A77" s="4">
        <v>73</v>
      </c>
      <c r="B77" s="17" t="s">
        <v>63</v>
      </c>
      <c r="C77" s="51" t="s">
        <v>1104</v>
      </c>
      <c r="D77" s="20" t="s">
        <v>25</v>
      </c>
      <c r="E77" s="53">
        <v>18287050530</v>
      </c>
      <c r="F77" s="18"/>
      <c r="G77" s="53">
        <v>19</v>
      </c>
      <c r="H77" s="52">
        <v>25</v>
      </c>
      <c r="I77" s="62">
        <f t="shared" si="1"/>
        <v>44</v>
      </c>
      <c r="J77" s="108" t="s">
        <v>1163</v>
      </c>
      <c r="K77" s="18" t="s">
        <v>1468</v>
      </c>
      <c r="L77" s="18" t="s">
        <v>1467</v>
      </c>
      <c r="M77" s="18"/>
      <c r="N77" s="212" t="s">
        <v>1574</v>
      </c>
      <c r="O77" s="18"/>
      <c r="P77" s="115">
        <v>43718</v>
      </c>
      <c r="Q77" s="18" t="s">
        <v>164</v>
      </c>
      <c r="R77" s="18"/>
      <c r="S77" s="18"/>
      <c r="T77" s="18"/>
    </row>
    <row r="78" spans="1:20" ht="33">
      <c r="A78" s="4">
        <v>74</v>
      </c>
      <c r="B78" s="17" t="s">
        <v>63</v>
      </c>
      <c r="C78" s="51" t="s">
        <v>1105</v>
      </c>
      <c r="D78" s="20" t="s">
        <v>25</v>
      </c>
      <c r="E78" s="53">
        <v>18287050525</v>
      </c>
      <c r="F78" s="18"/>
      <c r="G78" s="53">
        <v>19</v>
      </c>
      <c r="H78" s="52">
        <v>19</v>
      </c>
      <c r="I78" s="62">
        <f t="shared" si="1"/>
        <v>38</v>
      </c>
      <c r="J78" s="108" t="s">
        <v>1164</v>
      </c>
      <c r="K78" s="18" t="s">
        <v>1468</v>
      </c>
      <c r="L78" s="18" t="s">
        <v>1467</v>
      </c>
      <c r="M78" s="18"/>
      <c r="N78" s="212" t="s">
        <v>1574</v>
      </c>
      <c r="O78" s="18"/>
      <c r="P78" s="115">
        <v>43719</v>
      </c>
      <c r="Q78" s="18" t="s">
        <v>158</v>
      </c>
      <c r="R78" s="18"/>
      <c r="S78" s="18"/>
      <c r="T78" s="18"/>
    </row>
    <row r="79" spans="1:20" ht="33">
      <c r="A79" s="4">
        <v>75</v>
      </c>
      <c r="B79" s="17" t="s">
        <v>63</v>
      </c>
      <c r="C79" s="51" t="s">
        <v>1106</v>
      </c>
      <c r="D79" s="20" t="s">
        <v>25</v>
      </c>
      <c r="E79" s="53">
        <v>18287050526</v>
      </c>
      <c r="F79" s="18"/>
      <c r="G79" s="53">
        <v>16</v>
      </c>
      <c r="H79" s="52">
        <v>8</v>
      </c>
      <c r="I79" s="62">
        <f t="shared" si="1"/>
        <v>24</v>
      </c>
      <c r="J79" s="108" t="s">
        <v>1165</v>
      </c>
      <c r="K79" s="18" t="s">
        <v>1468</v>
      </c>
      <c r="L79" s="18" t="s">
        <v>1467</v>
      </c>
      <c r="M79" s="18"/>
      <c r="N79" s="212" t="s">
        <v>1574</v>
      </c>
      <c r="O79" s="18"/>
      <c r="P79" s="115">
        <v>43719</v>
      </c>
      <c r="Q79" s="18" t="s">
        <v>158</v>
      </c>
      <c r="R79" s="18"/>
      <c r="S79" s="18"/>
      <c r="T79" s="18"/>
    </row>
    <row r="80" spans="1:20" ht="33">
      <c r="A80" s="4">
        <v>76</v>
      </c>
      <c r="B80" s="17" t="s">
        <v>63</v>
      </c>
      <c r="C80" s="51" t="s">
        <v>1107</v>
      </c>
      <c r="D80" s="20" t="s">
        <v>25</v>
      </c>
      <c r="E80" s="53">
        <v>18287050527</v>
      </c>
      <c r="F80" s="18"/>
      <c r="G80" s="53">
        <v>24</v>
      </c>
      <c r="H80" s="52">
        <v>16</v>
      </c>
      <c r="I80" s="62">
        <f t="shared" si="1"/>
        <v>40</v>
      </c>
      <c r="J80" s="53" t="s">
        <v>1166</v>
      </c>
      <c r="K80" s="18" t="s">
        <v>1468</v>
      </c>
      <c r="L80" s="18" t="s">
        <v>1467</v>
      </c>
      <c r="M80" s="18"/>
      <c r="N80" s="212" t="s">
        <v>1574</v>
      </c>
      <c r="O80" s="18"/>
      <c r="P80" s="115">
        <v>43719</v>
      </c>
      <c r="Q80" s="18" t="s">
        <v>158</v>
      </c>
      <c r="R80" s="18"/>
      <c r="S80" s="18"/>
      <c r="T80" s="18"/>
    </row>
    <row r="81" spans="1:20" ht="33">
      <c r="A81" s="4">
        <v>77</v>
      </c>
      <c r="B81" s="17" t="s">
        <v>63</v>
      </c>
      <c r="C81" s="51" t="s">
        <v>1108</v>
      </c>
      <c r="D81" s="20" t="s">
        <v>25</v>
      </c>
      <c r="E81" s="53">
        <v>18287050523</v>
      </c>
      <c r="F81" s="18"/>
      <c r="G81" s="53">
        <v>14</v>
      </c>
      <c r="H81" s="52">
        <v>16</v>
      </c>
      <c r="I81" s="62">
        <f t="shared" si="1"/>
        <v>30</v>
      </c>
      <c r="J81" s="108" t="s">
        <v>1167</v>
      </c>
      <c r="K81" s="18" t="s">
        <v>1468</v>
      </c>
      <c r="L81" s="18" t="s">
        <v>1467</v>
      </c>
      <c r="M81" s="18"/>
      <c r="N81" s="212" t="s">
        <v>1574</v>
      </c>
      <c r="O81" s="18"/>
      <c r="P81" s="115">
        <v>43720</v>
      </c>
      <c r="Q81" s="18" t="s">
        <v>159</v>
      </c>
      <c r="R81" s="18"/>
      <c r="S81" s="18"/>
      <c r="T81" s="18"/>
    </row>
    <row r="82" spans="1:20" ht="33">
      <c r="A82" s="4">
        <v>78</v>
      </c>
      <c r="B82" s="17" t="s">
        <v>63</v>
      </c>
      <c r="C82" s="51" t="s">
        <v>1109</v>
      </c>
      <c r="D82" s="20" t="s">
        <v>25</v>
      </c>
      <c r="E82" s="53">
        <v>18287050524</v>
      </c>
      <c r="F82" s="18"/>
      <c r="G82" s="53">
        <v>27</v>
      </c>
      <c r="H82" s="52">
        <v>20</v>
      </c>
      <c r="I82" s="62">
        <f t="shared" si="1"/>
        <v>47</v>
      </c>
      <c r="J82" s="108" t="s">
        <v>1168</v>
      </c>
      <c r="K82" s="18" t="s">
        <v>1468</v>
      </c>
      <c r="L82" s="18" t="s">
        <v>1467</v>
      </c>
      <c r="M82" s="18"/>
      <c r="N82" s="212" t="s">
        <v>1574</v>
      </c>
      <c r="O82" s="18"/>
      <c r="P82" s="115">
        <v>43720</v>
      </c>
      <c r="Q82" s="18" t="s">
        <v>159</v>
      </c>
      <c r="R82" s="18"/>
      <c r="S82" s="18"/>
      <c r="T82" s="18"/>
    </row>
    <row r="83" spans="1:20" ht="33">
      <c r="A83" s="4">
        <v>79</v>
      </c>
      <c r="B83" s="17" t="s">
        <v>63</v>
      </c>
      <c r="C83" s="51" t="s">
        <v>1110</v>
      </c>
      <c r="D83" s="20" t="s">
        <v>25</v>
      </c>
      <c r="E83" s="53">
        <v>18287050519</v>
      </c>
      <c r="F83" s="18"/>
      <c r="G83" s="53">
        <v>28</v>
      </c>
      <c r="H83" s="52">
        <v>24</v>
      </c>
      <c r="I83" s="62">
        <f t="shared" si="1"/>
        <v>52</v>
      </c>
      <c r="J83" s="108" t="s">
        <v>1169</v>
      </c>
      <c r="K83" s="48" t="s">
        <v>1449</v>
      </c>
      <c r="L83" s="48" t="s">
        <v>1450</v>
      </c>
      <c r="M83" s="48">
        <v>8403095955</v>
      </c>
      <c r="N83" s="212" t="s">
        <v>1589</v>
      </c>
      <c r="O83" s="18"/>
      <c r="P83" s="115">
        <v>43721</v>
      </c>
      <c r="Q83" s="18" t="s">
        <v>160</v>
      </c>
      <c r="R83" s="18"/>
      <c r="S83" s="18"/>
      <c r="T83" s="18"/>
    </row>
    <row r="84" spans="1:20" ht="33">
      <c r="A84" s="4">
        <v>80</v>
      </c>
      <c r="B84" s="17" t="s">
        <v>63</v>
      </c>
      <c r="C84" s="51" t="s">
        <v>1111</v>
      </c>
      <c r="D84" s="20" t="s">
        <v>25</v>
      </c>
      <c r="E84" s="53">
        <v>18287050522</v>
      </c>
      <c r="F84" s="18"/>
      <c r="G84" s="53">
        <v>24</v>
      </c>
      <c r="H84" s="52">
        <v>21</v>
      </c>
      <c r="I84" s="62">
        <f t="shared" si="1"/>
        <v>45</v>
      </c>
      <c r="J84" s="108" t="s">
        <v>1170</v>
      </c>
      <c r="K84" s="18" t="s">
        <v>906</v>
      </c>
      <c r="L84" s="18" t="s">
        <v>1459</v>
      </c>
      <c r="M84" s="18"/>
      <c r="N84" s="212" t="s">
        <v>1589</v>
      </c>
      <c r="O84" s="18"/>
      <c r="P84" s="115">
        <v>43721</v>
      </c>
      <c r="Q84" s="18" t="s">
        <v>160</v>
      </c>
      <c r="R84" s="18"/>
      <c r="S84" s="18"/>
      <c r="T84" s="18"/>
    </row>
    <row r="85" spans="1:20" ht="33">
      <c r="A85" s="4">
        <v>81</v>
      </c>
      <c r="B85" s="17" t="s">
        <v>63</v>
      </c>
      <c r="C85" s="51" t="s">
        <v>1112</v>
      </c>
      <c r="D85" s="20" t="s">
        <v>25</v>
      </c>
      <c r="E85" s="53">
        <v>18287050520</v>
      </c>
      <c r="F85" s="18"/>
      <c r="G85" s="53">
        <v>38</v>
      </c>
      <c r="H85" s="52">
        <v>45</v>
      </c>
      <c r="I85" s="62">
        <f t="shared" si="1"/>
        <v>83</v>
      </c>
      <c r="J85" s="108" t="s">
        <v>1171</v>
      </c>
      <c r="K85" s="48" t="s">
        <v>1449</v>
      </c>
      <c r="L85" s="48" t="s">
        <v>1450</v>
      </c>
      <c r="M85" s="48">
        <v>8403095955</v>
      </c>
      <c r="N85" s="212" t="s">
        <v>1589</v>
      </c>
      <c r="O85" s="18"/>
      <c r="P85" s="115">
        <v>43722</v>
      </c>
      <c r="Q85" s="18" t="s">
        <v>161</v>
      </c>
      <c r="R85" s="18"/>
      <c r="S85" s="18"/>
      <c r="T85" s="18"/>
    </row>
    <row r="86" spans="1:20" ht="33">
      <c r="A86" s="4">
        <v>82</v>
      </c>
      <c r="B86" s="17" t="s">
        <v>63</v>
      </c>
      <c r="C86" s="51" t="s">
        <v>1113</v>
      </c>
      <c r="D86" s="20" t="s">
        <v>25</v>
      </c>
      <c r="E86" s="53">
        <v>18287050521</v>
      </c>
      <c r="F86" s="18"/>
      <c r="G86" s="53">
        <v>32</v>
      </c>
      <c r="H86" s="52">
        <v>42</v>
      </c>
      <c r="I86" s="62">
        <f t="shared" si="1"/>
        <v>74</v>
      </c>
      <c r="J86" s="108" t="s">
        <v>1172</v>
      </c>
      <c r="K86" s="48" t="s">
        <v>1449</v>
      </c>
      <c r="L86" s="48" t="s">
        <v>1450</v>
      </c>
      <c r="M86" s="48">
        <v>8403095955</v>
      </c>
      <c r="N86" s="212" t="s">
        <v>1589</v>
      </c>
      <c r="O86" s="18"/>
      <c r="P86" s="115">
        <v>43722</v>
      </c>
      <c r="Q86" s="18" t="s">
        <v>161</v>
      </c>
      <c r="R86" s="18"/>
      <c r="S86" s="18"/>
      <c r="T86" s="18"/>
    </row>
    <row r="87" spans="1:20">
      <c r="A87" s="4">
        <v>83</v>
      </c>
      <c r="B87" s="17" t="s">
        <v>63</v>
      </c>
      <c r="C87" s="51"/>
      <c r="D87" s="20"/>
      <c r="E87" s="53"/>
      <c r="F87" s="18"/>
      <c r="G87" s="53"/>
      <c r="H87" s="52"/>
      <c r="I87" s="62">
        <f t="shared" si="1"/>
        <v>0</v>
      </c>
      <c r="J87" s="108"/>
      <c r="K87" s="18"/>
      <c r="L87" s="18"/>
      <c r="M87" s="18"/>
      <c r="N87" s="18"/>
      <c r="O87" s="18"/>
      <c r="P87" s="115">
        <v>43723</v>
      </c>
      <c r="Q87" s="18" t="s">
        <v>162</v>
      </c>
      <c r="R87" s="18"/>
      <c r="S87" s="18"/>
      <c r="T87" s="18"/>
    </row>
    <row r="88" spans="1:20" ht="33">
      <c r="A88" s="4">
        <v>84</v>
      </c>
      <c r="B88" s="17" t="s">
        <v>63</v>
      </c>
      <c r="C88" s="51" t="s">
        <v>1114</v>
      </c>
      <c r="D88" s="20" t="s">
        <v>25</v>
      </c>
      <c r="E88" s="53">
        <v>18287050531</v>
      </c>
      <c r="F88" s="18"/>
      <c r="G88" s="53">
        <v>32</v>
      </c>
      <c r="H88" s="52">
        <v>28</v>
      </c>
      <c r="I88" s="62">
        <f t="shared" si="1"/>
        <v>60</v>
      </c>
      <c r="J88" s="53" t="s">
        <v>1173</v>
      </c>
      <c r="K88" s="18" t="s">
        <v>1468</v>
      </c>
      <c r="L88" s="18" t="s">
        <v>1467</v>
      </c>
      <c r="M88" s="18"/>
      <c r="N88" s="18"/>
      <c r="O88" s="18"/>
      <c r="P88" s="115">
        <v>43724</v>
      </c>
      <c r="Q88" s="18" t="s">
        <v>163</v>
      </c>
      <c r="R88" s="18"/>
      <c r="S88" s="18"/>
      <c r="T88" s="18"/>
    </row>
    <row r="89" spans="1:20" ht="33">
      <c r="A89" s="4">
        <v>85</v>
      </c>
      <c r="B89" s="17" t="s">
        <v>63</v>
      </c>
      <c r="C89" s="51" t="s">
        <v>1115</v>
      </c>
      <c r="D89" s="20" t="s">
        <v>25</v>
      </c>
      <c r="E89" s="53">
        <v>18287050532</v>
      </c>
      <c r="F89" s="18"/>
      <c r="G89" s="53">
        <v>32</v>
      </c>
      <c r="H89" s="52">
        <v>34</v>
      </c>
      <c r="I89" s="62">
        <f t="shared" si="1"/>
        <v>66</v>
      </c>
      <c r="J89" s="108" t="s">
        <v>1174</v>
      </c>
      <c r="K89" s="18" t="s">
        <v>1468</v>
      </c>
      <c r="L89" s="18" t="s">
        <v>1467</v>
      </c>
      <c r="M89" s="18"/>
      <c r="N89" s="18"/>
      <c r="O89" s="18"/>
      <c r="P89" s="115">
        <v>43724</v>
      </c>
      <c r="Q89" s="18" t="s">
        <v>163</v>
      </c>
      <c r="R89" s="18"/>
      <c r="S89" s="18"/>
      <c r="T89" s="18"/>
    </row>
    <row r="90" spans="1:20">
      <c r="A90" s="4">
        <v>86</v>
      </c>
      <c r="B90" s="17" t="s">
        <v>63</v>
      </c>
      <c r="C90" s="51" t="s">
        <v>1116</v>
      </c>
      <c r="D90" s="20" t="s">
        <v>25</v>
      </c>
      <c r="E90" s="53">
        <v>18287051211</v>
      </c>
      <c r="F90" s="18"/>
      <c r="G90" s="53">
        <f>23+10</f>
        <v>33</v>
      </c>
      <c r="H90" s="52">
        <f>12+5</f>
        <v>17</v>
      </c>
      <c r="I90" s="62">
        <f t="shared" si="1"/>
        <v>50</v>
      </c>
      <c r="J90" s="108">
        <v>8486194581</v>
      </c>
      <c r="K90" s="18" t="s">
        <v>1446</v>
      </c>
      <c r="L90" s="18" t="s">
        <v>1452</v>
      </c>
      <c r="M90" s="18">
        <v>9859490468</v>
      </c>
      <c r="N90" s="51" t="s">
        <v>1566</v>
      </c>
      <c r="O90" s="51">
        <v>9859987212</v>
      </c>
      <c r="P90" s="115">
        <v>43725</v>
      </c>
      <c r="Q90" s="18" t="s">
        <v>164</v>
      </c>
      <c r="R90" s="18"/>
      <c r="S90" s="18"/>
      <c r="T90" s="18"/>
    </row>
    <row r="91" spans="1:20">
      <c r="A91" s="4">
        <v>87</v>
      </c>
      <c r="B91" s="17" t="s">
        <v>63</v>
      </c>
      <c r="C91" s="51" t="s">
        <v>1117</v>
      </c>
      <c r="D91" s="20" t="s">
        <v>25</v>
      </c>
      <c r="E91" s="53">
        <v>18287051212</v>
      </c>
      <c r="F91" s="18"/>
      <c r="G91" s="53">
        <f>17+3</f>
        <v>20</v>
      </c>
      <c r="H91" s="52">
        <f>13+9</f>
        <v>22</v>
      </c>
      <c r="I91" s="62">
        <f t="shared" si="1"/>
        <v>42</v>
      </c>
      <c r="J91" s="108">
        <v>9706878450</v>
      </c>
      <c r="K91" s="18" t="s">
        <v>1446</v>
      </c>
      <c r="L91" s="18" t="s">
        <v>1452</v>
      </c>
      <c r="M91" s="18">
        <v>9859490468</v>
      </c>
      <c r="N91" s="51" t="s">
        <v>1566</v>
      </c>
      <c r="O91" s="51">
        <v>9859987212</v>
      </c>
      <c r="P91" s="115">
        <v>43725</v>
      </c>
      <c r="Q91" s="18" t="s">
        <v>164</v>
      </c>
      <c r="R91" s="18"/>
      <c r="S91" s="18"/>
      <c r="T91" s="18"/>
    </row>
    <row r="92" spans="1:20">
      <c r="A92" s="4">
        <v>88</v>
      </c>
      <c r="B92" s="17" t="s">
        <v>63</v>
      </c>
      <c r="C92" s="51" t="s">
        <v>1118</v>
      </c>
      <c r="D92" s="20" t="s">
        <v>25</v>
      </c>
      <c r="E92" s="53">
        <v>18287051208</v>
      </c>
      <c r="F92" s="18"/>
      <c r="G92" s="53">
        <f>7+5</f>
        <v>12</v>
      </c>
      <c r="H92" s="52">
        <f>6+4</f>
        <v>10</v>
      </c>
      <c r="I92" s="62">
        <f t="shared" si="1"/>
        <v>22</v>
      </c>
      <c r="J92" s="108">
        <v>6001159138</v>
      </c>
      <c r="K92" s="18" t="s">
        <v>1446</v>
      </c>
      <c r="L92" s="18" t="s">
        <v>1452</v>
      </c>
      <c r="M92" s="18">
        <v>9859490468</v>
      </c>
      <c r="N92" s="51" t="s">
        <v>1566</v>
      </c>
      <c r="O92" s="51">
        <v>9859987212</v>
      </c>
      <c r="P92" s="115">
        <v>43726</v>
      </c>
      <c r="Q92" s="18" t="s">
        <v>158</v>
      </c>
      <c r="R92" s="18"/>
      <c r="S92" s="18"/>
      <c r="T92" s="18"/>
    </row>
    <row r="93" spans="1:20">
      <c r="A93" s="4">
        <v>89</v>
      </c>
      <c r="B93" s="17" t="s">
        <v>63</v>
      </c>
      <c r="C93" s="51" t="s">
        <v>1119</v>
      </c>
      <c r="D93" s="20" t="s">
        <v>25</v>
      </c>
      <c r="E93" s="53">
        <v>18287051209</v>
      </c>
      <c r="F93" s="18"/>
      <c r="G93" s="53">
        <f>12+10</f>
        <v>22</v>
      </c>
      <c r="H93" s="52">
        <f>13+10</f>
        <v>23</v>
      </c>
      <c r="I93" s="62">
        <f t="shared" si="1"/>
        <v>45</v>
      </c>
      <c r="J93" s="53">
        <v>9957047165</v>
      </c>
      <c r="K93" s="18" t="s">
        <v>1453</v>
      </c>
      <c r="L93" s="18" t="s">
        <v>1450</v>
      </c>
      <c r="M93" s="48">
        <v>8403095955</v>
      </c>
      <c r="N93" s="51" t="s">
        <v>1578</v>
      </c>
      <c r="O93" s="51">
        <v>7896998176</v>
      </c>
      <c r="P93" s="115">
        <v>43726</v>
      </c>
      <c r="Q93" s="18" t="s">
        <v>158</v>
      </c>
      <c r="R93" s="18"/>
      <c r="S93" s="18"/>
      <c r="T93" s="18"/>
    </row>
    <row r="94" spans="1:20">
      <c r="A94" s="4">
        <v>90</v>
      </c>
      <c r="B94" s="17" t="s">
        <v>63</v>
      </c>
      <c r="C94" s="51" t="s">
        <v>1120</v>
      </c>
      <c r="D94" s="20" t="s">
        <v>25</v>
      </c>
      <c r="E94" s="53">
        <v>18287051213</v>
      </c>
      <c r="F94" s="18"/>
      <c r="G94" s="53">
        <f>4+4</f>
        <v>8</v>
      </c>
      <c r="H94" s="52">
        <f>6+7</f>
        <v>13</v>
      </c>
      <c r="I94" s="62">
        <f t="shared" si="1"/>
        <v>21</v>
      </c>
      <c r="J94" s="108">
        <v>9706889650</v>
      </c>
      <c r="K94" s="18" t="s">
        <v>1446</v>
      </c>
      <c r="L94" s="18" t="s">
        <v>1452</v>
      </c>
      <c r="M94" s="18">
        <v>9859490468</v>
      </c>
      <c r="N94" s="51" t="s">
        <v>1577</v>
      </c>
      <c r="O94" s="51">
        <v>7896961998</v>
      </c>
      <c r="P94" s="115">
        <v>43727</v>
      </c>
      <c r="Q94" s="18" t="s">
        <v>159</v>
      </c>
      <c r="R94" s="18"/>
      <c r="S94" s="18"/>
      <c r="T94" s="18"/>
    </row>
    <row r="95" spans="1:20">
      <c r="A95" s="4">
        <v>91</v>
      </c>
      <c r="B95" s="17" t="s">
        <v>63</v>
      </c>
      <c r="C95" s="51" t="s">
        <v>1121</v>
      </c>
      <c r="D95" s="20" t="s">
        <v>25</v>
      </c>
      <c r="E95" s="53">
        <v>18287051214</v>
      </c>
      <c r="F95" s="18"/>
      <c r="G95" s="53">
        <f>13+6</f>
        <v>19</v>
      </c>
      <c r="H95" s="52">
        <f>12+5</f>
        <v>17</v>
      </c>
      <c r="I95" s="62">
        <f t="shared" si="1"/>
        <v>36</v>
      </c>
      <c r="J95" s="108">
        <v>9365421020</v>
      </c>
      <c r="K95" s="18" t="s">
        <v>939</v>
      </c>
      <c r="L95" s="18" t="s">
        <v>1451</v>
      </c>
      <c r="M95" s="18">
        <v>9678865685</v>
      </c>
      <c r="N95" s="51" t="s">
        <v>1512</v>
      </c>
      <c r="O95" s="51">
        <v>8486901393</v>
      </c>
      <c r="P95" s="115">
        <v>43727</v>
      </c>
      <c r="Q95" s="18" t="s">
        <v>159</v>
      </c>
      <c r="R95" s="18"/>
      <c r="S95" s="18"/>
      <c r="T95" s="18"/>
    </row>
    <row r="96" spans="1:20">
      <c r="A96" s="4">
        <v>92</v>
      </c>
      <c r="B96" s="17" t="s">
        <v>63</v>
      </c>
      <c r="C96" s="51" t="s">
        <v>1122</v>
      </c>
      <c r="D96" s="20" t="s">
        <v>25</v>
      </c>
      <c r="E96" s="53">
        <v>18287051215</v>
      </c>
      <c r="F96" s="18"/>
      <c r="G96" s="53">
        <f>14+5</f>
        <v>19</v>
      </c>
      <c r="H96" s="52">
        <f>11+5</f>
        <v>16</v>
      </c>
      <c r="I96" s="62">
        <f t="shared" si="1"/>
        <v>35</v>
      </c>
      <c r="J96" s="108">
        <v>9706312890</v>
      </c>
      <c r="K96" s="18" t="s">
        <v>939</v>
      </c>
      <c r="L96" s="18" t="s">
        <v>1451</v>
      </c>
      <c r="M96" s="18">
        <v>9678865685</v>
      </c>
      <c r="N96" s="51" t="s">
        <v>1512</v>
      </c>
      <c r="O96" s="51">
        <v>8486901393</v>
      </c>
      <c r="P96" s="115">
        <v>43727</v>
      </c>
      <c r="Q96" s="18" t="s">
        <v>159</v>
      </c>
      <c r="R96" s="18"/>
      <c r="S96" s="18"/>
      <c r="T96" s="18"/>
    </row>
    <row r="97" spans="1:20" ht="33">
      <c r="A97" s="4">
        <v>93</v>
      </c>
      <c r="B97" s="17" t="s">
        <v>63</v>
      </c>
      <c r="C97" s="51" t="s">
        <v>1123</v>
      </c>
      <c r="D97" s="20" t="s">
        <v>25</v>
      </c>
      <c r="E97" s="53">
        <v>18287051216</v>
      </c>
      <c r="F97" s="18"/>
      <c r="G97" s="53">
        <f>12+6</f>
        <v>18</v>
      </c>
      <c r="H97" s="52">
        <f>13+4</f>
        <v>17</v>
      </c>
      <c r="I97" s="62">
        <f t="shared" si="1"/>
        <v>35</v>
      </c>
      <c r="J97" s="108" t="s">
        <v>1175</v>
      </c>
      <c r="K97" s="18" t="s">
        <v>939</v>
      </c>
      <c r="L97" s="18" t="s">
        <v>1451</v>
      </c>
      <c r="M97" s="18">
        <v>9678865685</v>
      </c>
      <c r="N97" s="51" t="s">
        <v>1587</v>
      </c>
      <c r="O97" s="51">
        <v>8474832069</v>
      </c>
      <c r="P97" s="115">
        <v>43728</v>
      </c>
      <c r="Q97" s="18" t="s">
        <v>160</v>
      </c>
      <c r="R97" s="18"/>
      <c r="S97" s="18"/>
      <c r="T97" s="18"/>
    </row>
    <row r="98" spans="1:20">
      <c r="A98" s="4">
        <v>94</v>
      </c>
      <c r="B98" s="17" t="s">
        <v>63</v>
      </c>
      <c r="C98" s="51" t="s">
        <v>1124</v>
      </c>
      <c r="D98" s="20" t="s">
        <v>25</v>
      </c>
      <c r="E98" s="53">
        <v>18287051220</v>
      </c>
      <c r="F98" s="48"/>
      <c r="G98" s="53">
        <f>7+3</f>
        <v>10</v>
      </c>
      <c r="H98" s="52">
        <f>8+4</f>
        <v>12</v>
      </c>
      <c r="I98" s="62">
        <f t="shared" si="1"/>
        <v>22</v>
      </c>
      <c r="J98" s="108">
        <v>8876217450</v>
      </c>
      <c r="K98" s="18" t="s">
        <v>939</v>
      </c>
      <c r="L98" s="18" t="s">
        <v>1451</v>
      </c>
      <c r="M98" s="18">
        <v>9678865685</v>
      </c>
      <c r="N98" s="51" t="s">
        <v>1587</v>
      </c>
      <c r="O98" s="51">
        <v>8474832069</v>
      </c>
      <c r="P98" s="115">
        <v>43728</v>
      </c>
      <c r="Q98" s="18" t="s">
        <v>160</v>
      </c>
      <c r="R98" s="18"/>
      <c r="S98" s="18"/>
      <c r="T98" s="18"/>
    </row>
    <row r="99" spans="1:20">
      <c r="A99" s="4">
        <v>95</v>
      </c>
      <c r="B99" s="17" t="s">
        <v>63</v>
      </c>
      <c r="C99" s="51" t="s">
        <v>1125</v>
      </c>
      <c r="D99" s="20" t="s">
        <v>25</v>
      </c>
      <c r="E99" s="53">
        <v>18287051217</v>
      </c>
      <c r="F99" s="18"/>
      <c r="G99" s="53">
        <f>8+5</f>
        <v>13</v>
      </c>
      <c r="H99" s="52">
        <f>12+5</f>
        <v>17</v>
      </c>
      <c r="I99" s="62">
        <f t="shared" si="1"/>
        <v>30</v>
      </c>
      <c r="J99" s="108">
        <v>8724962508</v>
      </c>
      <c r="K99" s="18" t="s">
        <v>939</v>
      </c>
      <c r="L99" s="18" t="s">
        <v>1451</v>
      </c>
      <c r="M99" s="18">
        <v>9678865685</v>
      </c>
      <c r="N99" s="51" t="s">
        <v>1587</v>
      </c>
      <c r="O99" s="51">
        <v>8474832069</v>
      </c>
      <c r="P99" s="115">
        <v>43729</v>
      </c>
      <c r="Q99" s="18" t="s">
        <v>161</v>
      </c>
      <c r="R99" s="18"/>
      <c r="S99" s="18"/>
      <c r="T99" s="18"/>
    </row>
    <row r="100" spans="1:20">
      <c r="A100" s="4">
        <v>96</v>
      </c>
      <c r="B100" s="17" t="s">
        <v>63</v>
      </c>
      <c r="C100" s="51" t="s">
        <v>1126</v>
      </c>
      <c r="D100" s="20" t="s">
        <v>25</v>
      </c>
      <c r="E100" s="53">
        <v>18287051218</v>
      </c>
      <c r="F100" s="18"/>
      <c r="G100" s="53">
        <f>12+4</f>
        <v>16</v>
      </c>
      <c r="H100" s="52">
        <f>15+6</f>
        <v>21</v>
      </c>
      <c r="I100" s="62">
        <f t="shared" si="1"/>
        <v>37</v>
      </c>
      <c r="J100" s="108">
        <v>7086266630</v>
      </c>
      <c r="K100" s="18" t="s">
        <v>939</v>
      </c>
      <c r="L100" s="18" t="s">
        <v>1451</v>
      </c>
      <c r="M100" s="18">
        <v>9678865685</v>
      </c>
      <c r="N100" s="51" t="s">
        <v>1587</v>
      </c>
      <c r="O100" s="51">
        <v>8474832069</v>
      </c>
      <c r="P100" s="115">
        <v>43729</v>
      </c>
      <c r="Q100" s="18" t="s">
        <v>161</v>
      </c>
      <c r="R100" s="18"/>
      <c r="S100" s="18"/>
      <c r="T100" s="18"/>
    </row>
    <row r="101" spans="1:20">
      <c r="A101" s="4">
        <v>97</v>
      </c>
      <c r="B101" s="17" t="s">
        <v>63</v>
      </c>
      <c r="C101" s="51" t="s">
        <v>1127</v>
      </c>
      <c r="D101" s="20" t="s">
        <v>25</v>
      </c>
      <c r="E101" s="53">
        <v>18287051219</v>
      </c>
      <c r="F101" s="18"/>
      <c r="G101" s="53">
        <f>12+3</f>
        <v>15</v>
      </c>
      <c r="H101" s="52">
        <f>11+5</f>
        <v>16</v>
      </c>
      <c r="I101" s="62">
        <f t="shared" si="1"/>
        <v>31</v>
      </c>
      <c r="J101" s="108">
        <v>8876405232</v>
      </c>
      <c r="K101" s="18" t="s">
        <v>939</v>
      </c>
      <c r="L101" s="18" t="s">
        <v>1451</v>
      </c>
      <c r="M101" s="18">
        <v>9678865685</v>
      </c>
      <c r="N101" s="51" t="s">
        <v>1587</v>
      </c>
      <c r="O101" s="51">
        <v>8474832069</v>
      </c>
      <c r="P101" s="115">
        <v>43729</v>
      </c>
      <c r="Q101" s="18" t="s">
        <v>161</v>
      </c>
      <c r="R101" s="18"/>
      <c r="S101" s="18"/>
      <c r="T101" s="18"/>
    </row>
    <row r="102" spans="1:20">
      <c r="A102" s="4">
        <v>98</v>
      </c>
      <c r="B102" s="17" t="s">
        <v>63</v>
      </c>
      <c r="C102" s="51"/>
      <c r="D102" s="20"/>
      <c r="E102" s="53"/>
      <c r="F102" s="18"/>
      <c r="G102" s="53"/>
      <c r="H102" s="52"/>
      <c r="I102" s="62">
        <f t="shared" si="1"/>
        <v>0</v>
      </c>
      <c r="J102" s="108"/>
      <c r="K102" s="18"/>
      <c r="L102" s="18"/>
      <c r="M102" s="18"/>
      <c r="N102" s="51"/>
      <c r="O102" s="51"/>
      <c r="P102" s="115">
        <v>43730</v>
      </c>
      <c r="Q102" s="18" t="s">
        <v>162</v>
      </c>
      <c r="R102" s="18"/>
      <c r="S102" s="18"/>
      <c r="T102" s="18"/>
    </row>
    <row r="103" spans="1:20">
      <c r="A103" s="4">
        <v>99</v>
      </c>
      <c r="B103" s="17" t="s">
        <v>63</v>
      </c>
      <c r="C103" s="51" t="s">
        <v>1128</v>
      </c>
      <c r="D103" s="20" t="s">
        <v>25</v>
      </c>
      <c r="E103" s="53">
        <v>18287051221</v>
      </c>
      <c r="F103" s="18"/>
      <c r="G103" s="53">
        <f>4+3</f>
        <v>7</v>
      </c>
      <c r="H103" s="52">
        <f>7+5</f>
        <v>12</v>
      </c>
      <c r="I103" s="62">
        <f t="shared" si="1"/>
        <v>19</v>
      </c>
      <c r="J103" s="108">
        <v>8724957822</v>
      </c>
      <c r="K103" s="18" t="s">
        <v>939</v>
      </c>
      <c r="L103" s="18" t="s">
        <v>1451</v>
      </c>
      <c r="M103" s="18">
        <v>9678865685</v>
      </c>
      <c r="N103" s="51" t="s">
        <v>1587</v>
      </c>
      <c r="O103" s="51">
        <v>8474832069</v>
      </c>
      <c r="P103" s="115">
        <v>43731</v>
      </c>
      <c r="Q103" s="18" t="s">
        <v>163</v>
      </c>
      <c r="R103" s="18"/>
      <c r="S103" s="18"/>
      <c r="T103" s="18"/>
    </row>
    <row r="104" spans="1:20">
      <c r="A104" s="4">
        <v>100</v>
      </c>
      <c r="B104" s="17" t="s">
        <v>63</v>
      </c>
      <c r="C104" s="51" t="s">
        <v>1129</v>
      </c>
      <c r="D104" s="20" t="s">
        <v>25</v>
      </c>
      <c r="E104" s="53">
        <v>18287051222</v>
      </c>
      <c r="F104" s="18"/>
      <c r="G104" s="53">
        <f>12+4</f>
        <v>16</v>
      </c>
      <c r="H104" s="52">
        <f>11+6</f>
        <v>17</v>
      </c>
      <c r="I104" s="62">
        <f t="shared" si="1"/>
        <v>33</v>
      </c>
      <c r="J104" s="108">
        <v>8723969543</v>
      </c>
      <c r="K104" s="18" t="s">
        <v>939</v>
      </c>
      <c r="L104" s="18" t="s">
        <v>1451</v>
      </c>
      <c r="M104" s="18">
        <v>9678865685</v>
      </c>
      <c r="N104" s="51" t="s">
        <v>1587</v>
      </c>
      <c r="O104" s="51">
        <v>8474832069</v>
      </c>
      <c r="P104" s="115">
        <v>43731</v>
      </c>
      <c r="Q104" s="18" t="s">
        <v>163</v>
      </c>
      <c r="R104" s="18"/>
      <c r="S104" s="18"/>
      <c r="T104" s="18"/>
    </row>
    <row r="105" spans="1:20">
      <c r="A105" s="4">
        <v>101</v>
      </c>
      <c r="B105" s="17" t="s">
        <v>63</v>
      </c>
      <c r="C105" s="51" t="s">
        <v>1130</v>
      </c>
      <c r="D105" s="20" t="s">
        <v>25</v>
      </c>
      <c r="E105" s="53">
        <v>18287051223</v>
      </c>
      <c r="F105" s="18"/>
      <c r="G105" s="53">
        <f>13+5</f>
        <v>18</v>
      </c>
      <c r="H105" s="52">
        <f>12+5</f>
        <v>17</v>
      </c>
      <c r="I105" s="62">
        <f t="shared" si="1"/>
        <v>35</v>
      </c>
      <c r="J105" s="108">
        <v>9957475171</v>
      </c>
      <c r="K105" s="18" t="s">
        <v>939</v>
      </c>
      <c r="L105" s="18" t="s">
        <v>1451</v>
      </c>
      <c r="M105" s="18">
        <v>9678865685</v>
      </c>
      <c r="N105" s="51" t="s">
        <v>1587</v>
      </c>
      <c r="O105" s="51">
        <v>8474832069</v>
      </c>
      <c r="P105" s="115">
        <v>43731</v>
      </c>
      <c r="Q105" s="18" t="s">
        <v>163</v>
      </c>
      <c r="R105" s="18"/>
      <c r="S105" s="18"/>
      <c r="T105" s="18"/>
    </row>
    <row r="106" spans="1:20">
      <c r="A106" s="4">
        <v>102</v>
      </c>
      <c r="B106" s="17" t="s">
        <v>63</v>
      </c>
      <c r="C106" s="51" t="s">
        <v>1131</v>
      </c>
      <c r="D106" s="20" t="s">
        <v>25</v>
      </c>
      <c r="E106" s="53">
        <v>18287051204</v>
      </c>
      <c r="F106" s="18"/>
      <c r="G106" s="53">
        <f>11+6</f>
        <v>17</v>
      </c>
      <c r="H106" s="52">
        <f>11+4</f>
        <v>15</v>
      </c>
      <c r="I106" s="62">
        <f t="shared" si="1"/>
        <v>32</v>
      </c>
      <c r="J106" s="108">
        <v>7890609660</v>
      </c>
      <c r="K106" s="18" t="s">
        <v>959</v>
      </c>
      <c r="L106" s="18" t="s">
        <v>1454</v>
      </c>
      <c r="M106" s="18">
        <v>9954769767</v>
      </c>
      <c r="N106" s="18"/>
      <c r="O106" s="18"/>
      <c r="P106" s="115">
        <v>43732</v>
      </c>
      <c r="Q106" s="18" t="s">
        <v>164</v>
      </c>
      <c r="R106" s="18"/>
      <c r="S106" s="18"/>
      <c r="T106" s="18"/>
    </row>
    <row r="107" spans="1:20">
      <c r="A107" s="4">
        <v>103</v>
      </c>
      <c r="B107" s="17" t="s">
        <v>63</v>
      </c>
      <c r="C107" s="51" t="s">
        <v>1132</v>
      </c>
      <c r="D107" s="20" t="s">
        <v>25</v>
      </c>
      <c r="E107" s="53">
        <v>18287051205</v>
      </c>
      <c r="F107" s="18"/>
      <c r="G107" s="53">
        <f>11+8</f>
        <v>19</v>
      </c>
      <c r="H107" s="52">
        <f>10+6</f>
        <v>16</v>
      </c>
      <c r="I107" s="62">
        <f t="shared" si="1"/>
        <v>35</v>
      </c>
      <c r="J107" s="108">
        <v>9365836159</v>
      </c>
      <c r="K107" s="18" t="s">
        <v>1446</v>
      </c>
      <c r="L107" s="18" t="s">
        <v>1452</v>
      </c>
      <c r="M107" s="18">
        <v>9859490468</v>
      </c>
      <c r="N107" s="51" t="s">
        <v>1590</v>
      </c>
      <c r="O107" s="51">
        <v>9957624677</v>
      </c>
      <c r="P107" s="115">
        <v>43732</v>
      </c>
      <c r="Q107" s="18" t="s">
        <v>164</v>
      </c>
      <c r="R107" s="18"/>
      <c r="S107" s="18"/>
      <c r="T107" s="18"/>
    </row>
    <row r="108" spans="1:20">
      <c r="A108" s="4">
        <v>104</v>
      </c>
      <c r="B108" s="17" t="s">
        <v>63</v>
      </c>
      <c r="C108" s="51" t="s">
        <v>1133</v>
      </c>
      <c r="D108" s="20" t="s">
        <v>25</v>
      </c>
      <c r="E108" s="53">
        <v>18287051206</v>
      </c>
      <c r="F108" s="18"/>
      <c r="G108" s="53">
        <f>14+9</f>
        <v>23</v>
      </c>
      <c r="H108" s="52">
        <f>16+6</f>
        <v>22</v>
      </c>
      <c r="I108" s="62">
        <f t="shared" si="1"/>
        <v>45</v>
      </c>
      <c r="J108" s="108">
        <v>8474011448</v>
      </c>
      <c r="K108" s="18" t="s">
        <v>1446</v>
      </c>
      <c r="L108" s="18"/>
      <c r="M108" s="18"/>
      <c r="N108" s="51" t="s">
        <v>1590</v>
      </c>
      <c r="O108" s="51">
        <v>9957624677</v>
      </c>
      <c r="P108" s="115">
        <v>43732</v>
      </c>
      <c r="Q108" s="18" t="s">
        <v>164</v>
      </c>
      <c r="R108" s="18"/>
      <c r="S108" s="18"/>
      <c r="T108" s="18"/>
    </row>
    <row r="109" spans="1:20">
      <c r="A109" s="4">
        <v>105</v>
      </c>
      <c r="B109" s="17" t="s">
        <v>63</v>
      </c>
      <c r="C109" s="51" t="s">
        <v>1455</v>
      </c>
      <c r="D109" s="20" t="s">
        <v>25</v>
      </c>
      <c r="E109" s="53">
        <v>18287051201</v>
      </c>
      <c r="F109" s="18"/>
      <c r="G109" s="53">
        <f>10+7</f>
        <v>17</v>
      </c>
      <c r="H109" s="52">
        <f>16+8</f>
        <v>24</v>
      </c>
      <c r="I109" s="62">
        <f t="shared" si="1"/>
        <v>41</v>
      </c>
      <c r="J109" s="108">
        <v>6001078065</v>
      </c>
      <c r="K109" s="18" t="s">
        <v>959</v>
      </c>
      <c r="L109" s="18" t="s">
        <v>1454</v>
      </c>
      <c r="M109" s="18">
        <v>9954769767</v>
      </c>
      <c r="N109" s="51" t="s">
        <v>1576</v>
      </c>
      <c r="O109" s="51">
        <v>9859979175</v>
      </c>
      <c r="P109" s="115">
        <v>43733</v>
      </c>
      <c r="Q109" s="18" t="s">
        <v>158</v>
      </c>
      <c r="R109" s="18"/>
      <c r="S109" s="18"/>
      <c r="T109" s="18"/>
    </row>
    <row r="110" spans="1:20">
      <c r="A110" s="4">
        <v>106</v>
      </c>
      <c r="B110" s="17" t="s">
        <v>63</v>
      </c>
      <c r="C110" s="51" t="s">
        <v>1134</v>
      </c>
      <c r="D110" s="20" t="s">
        <v>25</v>
      </c>
      <c r="E110" s="53">
        <v>18287051202</v>
      </c>
      <c r="F110" s="18"/>
      <c r="G110" s="53">
        <f>15+4</f>
        <v>19</v>
      </c>
      <c r="H110" s="52">
        <f>9+6</f>
        <v>15</v>
      </c>
      <c r="I110" s="62">
        <f t="shared" si="1"/>
        <v>34</v>
      </c>
      <c r="J110" s="108">
        <v>6900467555</v>
      </c>
      <c r="K110" s="18" t="s">
        <v>959</v>
      </c>
      <c r="L110" s="18" t="s">
        <v>1454</v>
      </c>
      <c r="M110" s="18">
        <v>9954769767</v>
      </c>
      <c r="N110" s="51" t="s">
        <v>1576</v>
      </c>
      <c r="O110" s="51">
        <v>9859979175</v>
      </c>
      <c r="P110" s="115">
        <v>43733</v>
      </c>
      <c r="Q110" s="18" t="s">
        <v>158</v>
      </c>
      <c r="R110" s="18"/>
      <c r="S110" s="18"/>
      <c r="T110" s="18"/>
    </row>
    <row r="111" spans="1:20">
      <c r="A111" s="4">
        <v>107</v>
      </c>
      <c r="B111" s="17" t="s">
        <v>63</v>
      </c>
      <c r="C111" s="51" t="s">
        <v>1135</v>
      </c>
      <c r="D111" s="20" t="s">
        <v>25</v>
      </c>
      <c r="E111" s="53">
        <v>18287051203</v>
      </c>
      <c r="F111" s="18"/>
      <c r="G111" s="53">
        <f>11+5</f>
        <v>16</v>
      </c>
      <c r="H111" s="52">
        <f>17+9</f>
        <v>26</v>
      </c>
      <c r="I111" s="62">
        <f t="shared" si="1"/>
        <v>42</v>
      </c>
      <c r="J111" s="108">
        <v>6001055877</v>
      </c>
      <c r="K111" s="18" t="s">
        <v>959</v>
      </c>
      <c r="L111" s="18" t="s">
        <v>1454</v>
      </c>
      <c r="M111" s="18">
        <v>9954769767</v>
      </c>
      <c r="N111" s="51" t="s">
        <v>1576</v>
      </c>
      <c r="O111" s="51">
        <v>9859979175</v>
      </c>
      <c r="P111" s="115">
        <v>43733</v>
      </c>
      <c r="Q111" s="18" t="s">
        <v>158</v>
      </c>
      <c r="R111" s="18"/>
      <c r="S111" s="18"/>
      <c r="T111" s="18"/>
    </row>
    <row r="112" spans="1:20">
      <c r="A112" s="4">
        <v>108</v>
      </c>
      <c r="B112" s="17" t="s">
        <v>63</v>
      </c>
      <c r="C112" s="51" t="s">
        <v>1136</v>
      </c>
      <c r="D112" s="20" t="s">
        <v>25</v>
      </c>
      <c r="E112" s="53">
        <v>18287051207</v>
      </c>
      <c r="F112" s="18"/>
      <c r="G112" s="53">
        <f>25+6</f>
        <v>31</v>
      </c>
      <c r="H112" s="52">
        <f>30+7</f>
        <v>37</v>
      </c>
      <c r="I112" s="62">
        <f t="shared" si="1"/>
        <v>68</v>
      </c>
      <c r="J112" s="108">
        <v>6000656562</v>
      </c>
      <c r="K112" s="18" t="s">
        <v>1446</v>
      </c>
      <c r="L112" s="18" t="s">
        <v>1452</v>
      </c>
      <c r="M112" s="18">
        <v>9859490468</v>
      </c>
      <c r="N112" s="51" t="s">
        <v>1591</v>
      </c>
      <c r="O112" s="51">
        <v>8136008094</v>
      </c>
      <c r="P112" s="115">
        <v>43734</v>
      </c>
      <c r="Q112" s="18" t="s">
        <v>159</v>
      </c>
      <c r="R112" s="18"/>
      <c r="S112" s="18"/>
      <c r="T112" s="18"/>
    </row>
    <row r="113" spans="1:20" ht="33">
      <c r="A113" s="4">
        <v>109</v>
      </c>
      <c r="B113" s="17" t="s">
        <v>63</v>
      </c>
      <c r="C113" s="51" t="s">
        <v>1137</v>
      </c>
      <c r="D113" s="20" t="s">
        <v>25</v>
      </c>
      <c r="E113" s="53">
        <v>18287051210</v>
      </c>
      <c r="F113" s="18"/>
      <c r="G113" s="53">
        <f>7+10</f>
        <v>17</v>
      </c>
      <c r="H113" s="52">
        <f>7+5</f>
        <v>12</v>
      </c>
      <c r="I113" s="62">
        <f t="shared" si="1"/>
        <v>29</v>
      </c>
      <c r="J113" s="108" t="s">
        <v>1456</v>
      </c>
      <c r="K113" s="18" t="s">
        <v>1446</v>
      </c>
      <c r="L113" s="18" t="s">
        <v>1452</v>
      </c>
      <c r="M113" s="18">
        <v>9859490468</v>
      </c>
      <c r="N113" s="51" t="s">
        <v>1591</v>
      </c>
      <c r="O113" s="51">
        <v>8136008094</v>
      </c>
      <c r="P113" s="115">
        <v>43734</v>
      </c>
      <c r="Q113" s="18" t="s">
        <v>159</v>
      </c>
      <c r="R113" s="18"/>
      <c r="S113" s="18"/>
      <c r="T113" s="18"/>
    </row>
    <row r="114" spans="1:20">
      <c r="A114" s="4">
        <v>110</v>
      </c>
      <c r="B114" s="17" t="s">
        <v>63</v>
      </c>
      <c r="C114" s="90" t="s">
        <v>1138</v>
      </c>
      <c r="D114" s="78" t="s">
        <v>23</v>
      </c>
      <c r="E114" s="90" t="s">
        <v>1083</v>
      </c>
      <c r="F114" s="18" t="s">
        <v>1417</v>
      </c>
      <c r="G114" s="209">
        <v>45</v>
      </c>
      <c r="H114" s="209">
        <v>41</v>
      </c>
      <c r="I114" s="62">
        <f t="shared" si="1"/>
        <v>86</v>
      </c>
      <c r="J114" s="78" t="s">
        <v>1176</v>
      </c>
      <c r="K114" s="18" t="s">
        <v>1449</v>
      </c>
      <c r="L114" s="18" t="s">
        <v>1457</v>
      </c>
      <c r="M114" s="18">
        <v>9101372281</v>
      </c>
      <c r="N114" s="18"/>
      <c r="O114" s="18"/>
      <c r="P114" s="98">
        <v>43735</v>
      </c>
      <c r="Q114" s="18" t="s">
        <v>160</v>
      </c>
      <c r="R114" s="18"/>
      <c r="S114" s="18"/>
      <c r="T114" s="18"/>
    </row>
    <row r="115" spans="1:20" ht="33">
      <c r="A115" s="4">
        <v>111</v>
      </c>
      <c r="B115" s="17" t="s">
        <v>63</v>
      </c>
      <c r="C115" s="51" t="s">
        <v>1139</v>
      </c>
      <c r="D115" s="20" t="s">
        <v>25</v>
      </c>
      <c r="E115" s="53">
        <v>18287050516</v>
      </c>
      <c r="F115" s="18"/>
      <c r="G115" s="209"/>
      <c r="H115" s="209"/>
      <c r="I115" s="62">
        <f t="shared" si="1"/>
        <v>0</v>
      </c>
      <c r="J115" s="108" t="s">
        <v>1177</v>
      </c>
      <c r="K115" s="18"/>
      <c r="L115" s="18"/>
      <c r="M115" s="18"/>
      <c r="N115" s="18"/>
      <c r="O115" s="18"/>
      <c r="P115" s="115">
        <v>43735</v>
      </c>
      <c r="Q115" s="18" t="s">
        <v>160</v>
      </c>
      <c r="R115" s="18"/>
      <c r="S115" s="18"/>
      <c r="T115" s="18"/>
    </row>
    <row r="116" spans="1:20" ht="33">
      <c r="A116" s="4">
        <v>112</v>
      </c>
      <c r="B116" s="17" t="s">
        <v>63</v>
      </c>
      <c r="C116" s="51" t="s">
        <v>1140</v>
      </c>
      <c r="D116" s="20" t="s">
        <v>25</v>
      </c>
      <c r="E116" s="53">
        <v>18287050517</v>
      </c>
      <c r="F116" s="18"/>
      <c r="G116" s="209"/>
      <c r="H116" s="209"/>
      <c r="I116" s="62">
        <f t="shared" si="1"/>
        <v>0</v>
      </c>
      <c r="J116" s="108" t="s">
        <v>1178</v>
      </c>
      <c r="K116" s="18"/>
      <c r="L116" s="18"/>
      <c r="M116" s="18"/>
      <c r="N116" s="18"/>
      <c r="O116" s="18"/>
      <c r="P116" s="115">
        <v>43735</v>
      </c>
      <c r="Q116" s="18" t="s">
        <v>160</v>
      </c>
      <c r="R116" s="18"/>
      <c r="S116" s="18"/>
      <c r="T116" s="18"/>
    </row>
    <row r="117" spans="1:20" ht="33">
      <c r="A117" s="4">
        <v>113</v>
      </c>
      <c r="B117" s="17" t="s">
        <v>63</v>
      </c>
      <c r="C117" s="51" t="s">
        <v>1141</v>
      </c>
      <c r="D117" s="20" t="s">
        <v>25</v>
      </c>
      <c r="E117" s="53">
        <v>18287050518</v>
      </c>
      <c r="F117" s="18"/>
      <c r="G117" s="209"/>
      <c r="H117" s="209"/>
      <c r="I117" s="62">
        <f t="shared" si="1"/>
        <v>0</v>
      </c>
      <c r="J117" s="108" t="s">
        <v>1179</v>
      </c>
      <c r="K117" s="18"/>
      <c r="L117" s="18"/>
      <c r="M117" s="18"/>
      <c r="N117" s="18"/>
      <c r="O117" s="18"/>
      <c r="P117" s="115">
        <v>43735</v>
      </c>
      <c r="Q117" s="18" t="s">
        <v>160</v>
      </c>
      <c r="R117" s="18"/>
      <c r="S117" s="18"/>
      <c r="T117" s="18"/>
    </row>
    <row r="118" spans="1:20" ht="33">
      <c r="A118" s="4">
        <v>114</v>
      </c>
      <c r="B118" s="17" t="s">
        <v>63</v>
      </c>
      <c r="C118" s="51" t="s">
        <v>1142</v>
      </c>
      <c r="D118" s="20" t="s">
        <v>25</v>
      </c>
      <c r="E118" s="122">
        <v>18287050501</v>
      </c>
      <c r="F118" s="18"/>
      <c r="G118" s="53">
        <v>24</v>
      </c>
      <c r="H118" s="52">
        <v>20</v>
      </c>
      <c r="I118" s="62">
        <f t="shared" si="1"/>
        <v>44</v>
      </c>
      <c r="J118" s="53" t="s">
        <v>1180</v>
      </c>
      <c r="K118" s="18" t="s">
        <v>906</v>
      </c>
      <c r="L118" s="18" t="s">
        <v>1459</v>
      </c>
      <c r="M118" s="18"/>
      <c r="N118" s="212" t="s">
        <v>1534</v>
      </c>
      <c r="O118" s="18"/>
      <c r="P118" s="115">
        <v>43736</v>
      </c>
      <c r="Q118" s="18" t="s">
        <v>161</v>
      </c>
      <c r="R118" s="18"/>
      <c r="S118" s="18"/>
      <c r="T118" s="18"/>
    </row>
    <row r="119" spans="1:20" ht="33">
      <c r="A119" s="4">
        <v>115</v>
      </c>
      <c r="B119" s="17" t="s">
        <v>63</v>
      </c>
      <c r="C119" s="90" t="s">
        <v>1143</v>
      </c>
      <c r="D119" s="78" t="s">
        <v>23</v>
      </c>
      <c r="E119" s="90" t="s">
        <v>1084</v>
      </c>
      <c r="F119" s="18" t="s">
        <v>1417</v>
      </c>
      <c r="G119" s="209">
        <v>20</v>
      </c>
      <c r="H119" s="209">
        <v>22</v>
      </c>
      <c r="I119" s="62">
        <f t="shared" si="1"/>
        <v>42</v>
      </c>
      <c r="J119" s="78" t="s">
        <v>1181</v>
      </c>
      <c r="K119" s="18" t="s">
        <v>908</v>
      </c>
      <c r="L119" s="18" t="s">
        <v>1458</v>
      </c>
      <c r="M119" s="18">
        <v>8474011339</v>
      </c>
      <c r="N119" s="212" t="s">
        <v>1518</v>
      </c>
      <c r="O119" s="213">
        <v>9365345089</v>
      </c>
      <c r="P119" s="115">
        <v>43736</v>
      </c>
      <c r="Q119" s="18" t="s">
        <v>161</v>
      </c>
      <c r="R119" s="18"/>
      <c r="S119" s="18"/>
      <c r="T119" s="18"/>
    </row>
    <row r="120" spans="1:20">
      <c r="A120" s="4">
        <v>116</v>
      </c>
      <c r="B120" s="17"/>
      <c r="C120" s="18"/>
      <c r="D120" s="18"/>
      <c r="E120" s="19"/>
      <c r="F120" s="18"/>
      <c r="G120" s="19"/>
      <c r="H120" s="19"/>
      <c r="I120" s="62">
        <f t="shared" si="1"/>
        <v>0</v>
      </c>
      <c r="J120" s="123"/>
      <c r="K120" s="18"/>
      <c r="L120" s="18"/>
      <c r="M120" s="18"/>
      <c r="N120" s="18"/>
      <c r="O120" s="18"/>
      <c r="P120" s="115">
        <v>43737</v>
      </c>
      <c r="Q120" s="18" t="s">
        <v>162</v>
      </c>
      <c r="R120" s="18"/>
      <c r="S120" s="18"/>
      <c r="T120" s="18"/>
    </row>
    <row r="121" spans="1:20">
      <c r="A121" s="4">
        <v>117</v>
      </c>
      <c r="B121" s="17"/>
      <c r="C121" s="18"/>
      <c r="D121" s="18"/>
      <c r="E121" s="19"/>
      <c r="F121" s="18"/>
      <c r="G121" s="19"/>
      <c r="H121" s="19"/>
      <c r="I121" s="62">
        <f t="shared" si="1"/>
        <v>0</v>
      </c>
      <c r="J121" s="123"/>
      <c r="K121" s="18"/>
      <c r="L121" s="18"/>
      <c r="M121" s="18"/>
      <c r="N121" s="18"/>
      <c r="O121" s="18"/>
      <c r="P121" s="115">
        <v>43738</v>
      </c>
      <c r="Q121" s="18" t="s">
        <v>163</v>
      </c>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103</v>
      </c>
      <c r="D165" s="21"/>
      <c r="E165" s="13"/>
      <c r="F165" s="21"/>
      <c r="G165" s="61">
        <f>SUM(G6:G164)</f>
        <v>2927</v>
      </c>
      <c r="H165" s="61">
        <f>SUM(H6:H164)</f>
        <v>3084</v>
      </c>
      <c r="I165" s="61">
        <f>SUM(I6:I164)</f>
        <v>6011</v>
      </c>
      <c r="J165" s="21"/>
      <c r="K165" s="21"/>
      <c r="L165" s="21"/>
      <c r="M165" s="21"/>
      <c r="N165" s="21"/>
      <c r="O165" s="21"/>
      <c r="P165" s="14"/>
      <c r="Q165" s="21"/>
      <c r="R165" s="21"/>
      <c r="S165" s="21"/>
      <c r="T165" s="12"/>
    </row>
    <row r="166" spans="1:20">
      <c r="A166" s="44" t="s">
        <v>62</v>
      </c>
      <c r="B166" s="10">
        <f>COUNTIF(B$5:B$164,"Team 1")</f>
        <v>50</v>
      </c>
      <c r="C166" s="44" t="s">
        <v>25</v>
      </c>
      <c r="D166" s="10">
        <f>COUNTIF(D6:D164,"Anganwadi")</f>
        <v>58</v>
      </c>
    </row>
    <row r="167" spans="1:20">
      <c r="A167" s="44" t="s">
        <v>63</v>
      </c>
      <c r="B167" s="10">
        <f>COUNTIF(B$6:B$164,"Team 2")</f>
        <v>64</v>
      </c>
      <c r="C167" s="44" t="s">
        <v>23</v>
      </c>
      <c r="D167" s="10">
        <f>COUNTIF(D6:D164,"School")</f>
        <v>42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1" workbookViewId="0">
      <selection activeCell="M3" sqref="M3"/>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8" t="s">
        <v>71</v>
      </c>
      <c r="B1" s="188"/>
      <c r="C1" s="188"/>
      <c r="D1" s="188"/>
      <c r="E1" s="188"/>
      <c r="F1" s="189"/>
      <c r="G1" s="189"/>
      <c r="H1" s="189"/>
      <c r="I1" s="189"/>
      <c r="J1" s="189"/>
    </row>
    <row r="2" spans="1:11" ht="25.5">
      <c r="A2" s="190" t="s">
        <v>0</v>
      </c>
      <c r="B2" s="191"/>
      <c r="C2" s="192" t="str">
        <f>'Block at a Glance'!C2:D2</f>
        <v>ASSAM</v>
      </c>
      <c r="D2" s="193"/>
      <c r="E2" s="27" t="s">
        <v>1</v>
      </c>
      <c r="F2" s="194" t="s">
        <v>1597</v>
      </c>
      <c r="G2" s="195"/>
      <c r="H2" s="28" t="s">
        <v>24</v>
      </c>
      <c r="I2" s="194" t="s">
        <v>1598</v>
      </c>
      <c r="J2" s="195"/>
    </row>
    <row r="3" spans="1:11" ht="28.5" customHeight="1">
      <c r="A3" s="199" t="s">
        <v>66</v>
      </c>
      <c r="B3" s="199"/>
      <c r="C3" s="199"/>
      <c r="D3" s="199"/>
      <c r="E3" s="199"/>
      <c r="F3" s="199"/>
      <c r="G3" s="199"/>
      <c r="H3" s="199"/>
      <c r="I3" s="199"/>
      <c r="J3" s="199"/>
    </row>
    <row r="4" spans="1:11">
      <c r="A4" s="198" t="s">
        <v>27</v>
      </c>
      <c r="B4" s="197" t="s">
        <v>28</v>
      </c>
      <c r="C4" s="196" t="s">
        <v>29</v>
      </c>
      <c r="D4" s="196" t="s">
        <v>36</v>
      </c>
      <c r="E4" s="196"/>
      <c r="F4" s="196"/>
      <c r="G4" s="196" t="s">
        <v>30</v>
      </c>
      <c r="H4" s="196" t="s">
        <v>37</v>
      </c>
      <c r="I4" s="196"/>
      <c r="J4" s="196"/>
    </row>
    <row r="5" spans="1:11" ht="22.5" customHeight="1">
      <c r="A5" s="198"/>
      <c r="B5" s="197"/>
      <c r="C5" s="196"/>
      <c r="D5" s="29" t="s">
        <v>9</v>
      </c>
      <c r="E5" s="29" t="s">
        <v>10</v>
      </c>
      <c r="F5" s="29" t="s">
        <v>11</v>
      </c>
      <c r="G5" s="196"/>
      <c r="H5" s="29" t="s">
        <v>9</v>
      </c>
      <c r="I5" s="29" t="s">
        <v>10</v>
      </c>
      <c r="J5" s="29" t="s">
        <v>11</v>
      </c>
    </row>
    <row r="6" spans="1:11" ht="22.5" customHeight="1">
      <c r="A6" s="45">
        <v>1</v>
      </c>
      <c r="B6" s="63">
        <v>43556</v>
      </c>
      <c r="C6" s="31">
        <f>COUNTIFS('April-19'!D$5:D$164,"Anganwadi")</f>
        <v>60</v>
      </c>
      <c r="D6" s="32">
        <f>SUMIF('April-19'!$D$5:$D$164,"Anganwadi",'April-19'!$G$5:$G$164)</f>
        <v>918</v>
      </c>
      <c r="E6" s="32">
        <f>SUMIF('April-19'!$D$5:$D$164,"Anganwadi",'April-19'!$H$5:$H$164)</f>
        <v>948</v>
      </c>
      <c r="F6" s="32">
        <f t="shared" ref="F6:F11" si="0">+D6+E6</f>
        <v>1866</v>
      </c>
      <c r="G6" s="31">
        <f>COUNTIF('April-19'!D5:D164,"School")</f>
        <v>53</v>
      </c>
      <c r="H6" s="32">
        <f>SUMIF('April-19'!$D$5:$D$164,"School",'April-19'!$G$5:$G$164)</f>
        <v>2228</v>
      </c>
      <c r="I6" s="32">
        <f>SUMIF('April-19'!$D$5:$D$164,"School",'April-19'!$H$5:$H$164)</f>
        <v>1957</v>
      </c>
      <c r="J6" s="32">
        <f t="shared" ref="J6:J11" si="1">+H6+I6</f>
        <v>4185</v>
      </c>
      <c r="K6" s="33"/>
    </row>
    <row r="7" spans="1:11" ht="22.5" customHeight="1">
      <c r="A7" s="30">
        <v>2</v>
      </c>
      <c r="B7" s="64">
        <v>43601</v>
      </c>
      <c r="C7" s="31">
        <f>COUNTIF('May-19'!D5:D164,"Anganwadi")</f>
        <v>49</v>
      </c>
      <c r="D7" s="32">
        <f>SUMIF('May-19'!$D$5:$D$164,"Anganwadi",'May-19'!$G$5:$G$164)</f>
        <v>964</v>
      </c>
      <c r="E7" s="32">
        <f>SUMIF('May-19'!$D$5:$D$164,"Anganwadi",'May-19'!$H$5:$H$164)</f>
        <v>948</v>
      </c>
      <c r="F7" s="32">
        <f t="shared" si="0"/>
        <v>1912</v>
      </c>
      <c r="G7" s="31">
        <f>COUNTIF('May-19'!D5:D164,"School")</f>
        <v>54</v>
      </c>
      <c r="H7" s="32">
        <f>SUMIF('May-19'!$D$5:$D$164,"School",'May-19'!$G$5:$G$164)</f>
        <v>2488</v>
      </c>
      <c r="I7" s="32">
        <f>SUMIF('May-19'!$D$5:$D$164,"School",'May-19'!$H$5:$H$164)</f>
        <v>2576</v>
      </c>
      <c r="J7" s="32">
        <f t="shared" si="1"/>
        <v>5064</v>
      </c>
    </row>
    <row r="8" spans="1:11" ht="22.5" customHeight="1">
      <c r="A8" s="30">
        <v>3</v>
      </c>
      <c r="B8" s="64">
        <v>43632</v>
      </c>
      <c r="C8" s="31">
        <f>COUNTIF('Jun-19'!D5:D164,"Anganwadi")</f>
        <v>42</v>
      </c>
      <c r="D8" s="32">
        <f>SUMIF('Jun-19'!$D$5:$D$164,"Anganwadi",'Jun-19'!$G$5:$G$164)</f>
        <v>945</v>
      </c>
      <c r="E8" s="32">
        <f>SUMIF('Jun-19'!$D$5:$D$164,"Anganwadi",'Jun-19'!$H$5:$H$164)</f>
        <v>964</v>
      </c>
      <c r="F8" s="32">
        <f t="shared" si="0"/>
        <v>1909</v>
      </c>
      <c r="G8" s="31">
        <f>COUNTIF('Jun-19'!D5:D164,"School")</f>
        <v>33</v>
      </c>
      <c r="H8" s="32">
        <f>SUMIF('Jun-19'!$D$5:$D$164,"School",'Jun-19'!$G$5:$G$164)</f>
        <v>2387</v>
      </c>
      <c r="I8" s="32">
        <f>SUMIF('Jun-19'!$D$5:$D$164,"School",'Jun-19'!$H$5:$H$164)</f>
        <v>2529</v>
      </c>
      <c r="J8" s="32">
        <f t="shared" si="1"/>
        <v>4916</v>
      </c>
    </row>
    <row r="9" spans="1:11" ht="22.5" customHeight="1">
      <c r="A9" s="30">
        <v>4</v>
      </c>
      <c r="B9" s="64">
        <v>43662</v>
      </c>
      <c r="C9" s="31">
        <f>COUNTIF('Jul-19'!D5:D164,"Anganwadi")</f>
        <v>108</v>
      </c>
      <c r="D9" s="32">
        <f>SUMIF('Jul-19'!$D$5:$D$164,"Anganwadi",'Jul-19'!$G$5:$G$164)</f>
        <v>3272</v>
      </c>
      <c r="E9" s="32">
        <f>SUMIF('Jul-19'!$D$5:$D$164,"Anganwadi",'Jul-19'!$H$5:$H$164)</f>
        <v>3314</v>
      </c>
      <c r="F9" s="32">
        <f t="shared" si="0"/>
        <v>6586</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0</v>
      </c>
      <c r="D10" s="32">
        <f>SUMIF('Aug-19'!$D$5:$D$164,"Anganwadi",'Aug-19'!$G$5:$G$164)</f>
        <v>0</v>
      </c>
      <c r="E10" s="32">
        <f>SUMIF('Aug-19'!$D$5:$D$164,"Anganwadi",'Aug-19'!$H$5:$H$164)</f>
        <v>0</v>
      </c>
      <c r="F10" s="32">
        <f t="shared" si="0"/>
        <v>0</v>
      </c>
      <c r="G10" s="31">
        <f>COUNTIF('Aug-19'!D5:D164,"School")</f>
        <v>79</v>
      </c>
      <c r="H10" s="32">
        <f>SUMIF('Aug-19'!$D$5:$D$164,"School",'Aug-19'!$G$5:$G$164)</f>
        <v>2893</v>
      </c>
      <c r="I10" s="32">
        <f>SUMIF('Aug-19'!$D$5:$D$164,"School",'Aug-19'!$H$5:$H$164)</f>
        <v>2840</v>
      </c>
      <c r="J10" s="32">
        <f t="shared" si="1"/>
        <v>5733</v>
      </c>
    </row>
    <row r="11" spans="1:11" ht="22.5" customHeight="1">
      <c r="A11" s="30">
        <v>6</v>
      </c>
      <c r="B11" s="64">
        <v>43724</v>
      </c>
      <c r="C11" s="31">
        <f>COUNTIF('Sep-19'!D6:D164,"Anganwadi")</f>
        <v>58</v>
      </c>
      <c r="D11" s="32">
        <f>SUMIF('Sep-19'!$D$6:$D$164,"Anganwadi",'Sep-19'!$G$6:$G$164)</f>
        <v>1379</v>
      </c>
      <c r="E11" s="32">
        <f>SUMIF('Sep-19'!$D$6:$D$164,"Anganwadi",'Sep-19'!$H$6:$H$164)</f>
        <v>1456</v>
      </c>
      <c r="F11" s="32">
        <f t="shared" si="0"/>
        <v>2835</v>
      </c>
      <c r="G11" s="31">
        <f>COUNTIF('Sep-19'!D6:D164,"School")</f>
        <v>42</v>
      </c>
      <c r="H11" s="32">
        <f>SUMIF('Sep-19'!$D$6:$D$164,"School",'Sep-19'!$G$6:$G$164)</f>
        <v>1548</v>
      </c>
      <c r="I11" s="32">
        <f>SUMIF('Sep-19'!$D$6:$D$164,"School",'Sep-19'!$H$6:$H$164)</f>
        <v>1628</v>
      </c>
      <c r="J11" s="32">
        <f t="shared" si="1"/>
        <v>3176</v>
      </c>
    </row>
    <row r="12" spans="1:11" ht="19.5" customHeight="1">
      <c r="A12" s="187" t="s">
        <v>38</v>
      </c>
      <c r="B12" s="187"/>
      <c r="C12" s="34">
        <f>SUM(C6:C11)</f>
        <v>317</v>
      </c>
      <c r="D12" s="34">
        <f t="shared" ref="D12:J12" si="2">SUM(D6:D11)</f>
        <v>7478</v>
      </c>
      <c r="E12" s="34">
        <f t="shared" si="2"/>
        <v>7630</v>
      </c>
      <c r="F12" s="34">
        <f t="shared" si="2"/>
        <v>15108</v>
      </c>
      <c r="G12" s="34">
        <f t="shared" si="2"/>
        <v>261</v>
      </c>
      <c r="H12" s="34">
        <f t="shared" si="2"/>
        <v>11544</v>
      </c>
      <c r="I12" s="34">
        <f t="shared" si="2"/>
        <v>11530</v>
      </c>
      <c r="J12" s="34">
        <f t="shared" si="2"/>
        <v>23074</v>
      </c>
    </row>
    <row r="14" spans="1:11">
      <c r="A14" s="203" t="s">
        <v>67</v>
      </c>
      <c r="B14" s="203"/>
      <c r="C14" s="203"/>
      <c r="D14" s="203"/>
      <c r="E14" s="203"/>
      <c r="F14" s="203"/>
    </row>
    <row r="15" spans="1:11" ht="82.5">
      <c r="A15" s="43" t="s">
        <v>27</v>
      </c>
      <c r="B15" s="42" t="s">
        <v>28</v>
      </c>
      <c r="C15" s="46" t="s">
        <v>64</v>
      </c>
      <c r="D15" s="41" t="s">
        <v>29</v>
      </c>
      <c r="E15" s="41" t="s">
        <v>30</v>
      </c>
      <c r="F15" s="41" t="s">
        <v>65</v>
      </c>
    </row>
    <row r="16" spans="1:11">
      <c r="A16" s="206">
        <v>1</v>
      </c>
      <c r="B16" s="204">
        <v>43571</v>
      </c>
      <c r="C16" s="47" t="s">
        <v>62</v>
      </c>
      <c r="D16" s="31">
        <f>COUNTIFS('April-19'!B$5:B$164,"Team 1",'April-19'!D$5:D$164,"Anganwadi")</f>
        <v>33</v>
      </c>
      <c r="E16" s="31">
        <f>COUNTIFS('April-19'!B$5:B$164,"Team 1",'April-19'!D$5:D$164,"School")</f>
        <v>26</v>
      </c>
      <c r="F16" s="32">
        <f>SUMIF('April-19'!$B$5:$B$164,"Team 1",'April-19'!$I$5:$I$164)</f>
        <v>2473</v>
      </c>
    </row>
    <row r="17" spans="1:6">
      <c r="A17" s="207"/>
      <c r="B17" s="205"/>
      <c r="C17" s="47" t="s">
        <v>63</v>
      </c>
      <c r="D17" s="31">
        <f>COUNTIFS('April-19'!B$5:B$164,"Team 2",'April-19'!D$5:D$164,"Anganwadi")</f>
        <v>27</v>
      </c>
      <c r="E17" s="31">
        <f>COUNTIFS('April-19'!B$5:B$164,"Team 2",'April-19'!D$5:D$164,"School")</f>
        <v>27</v>
      </c>
      <c r="F17" s="32">
        <f>SUMIF('April-19'!$B$5:$B$164,"Team 2",'April-19'!$I$5:$I$164)</f>
        <v>3578</v>
      </c>
    </row>
    <row r="18" spans="1:6">
      <c r="A18" s="206">
        <v>2</v>
      </c>
      <c r="B18" s="204">
        <v>43601</v>
      </c>
      <c r="C18" s="47" t="s">
        <v>62</v>
      </c>
      <c r="D18" s="31">
        <f>COUNTIFS('May-19'!B$5:B$164,"Team 1",'May-19'!D$5:D$164,"Anganwadi")</f>
        <v>14</v>
      </c>
      <c r="E18" s="31">
        <f>COUNTIFS('May-19'!B$5:B$164,"Team 1",'May-19'!D$5:D$164,"School")</f>
        <v>19</v>
      </c>
      <c r="F18" s="32">
        <f>SUMIF('May-19'!$B$5:$B$164,"Team 1",'May-19'!$I$5:$I$164)</f>
        <v>3755</v>
      </c>
    </row>
    <row r="19" spans="1:6">
      <c r="A19" s="207"/>
      <c r="B19" s="205"/>
      <c r="C19" s="47" t="s">
        <v>63</v>
      </c>
      <c r="D19" s="31">
        <f>COUNTIFS('May-19'!B$5:B$164,"Team 2",'May-19'!D$5:D$164,"Anganwadi")</f>
        <v>35</v>
      </c>
      <c r="E19" s="31">
        <f>COUNTIFS('May-19'!B$5:B$164,"Team 2",'May-19'!D$5:D$164,"School")</f>
        <v>35</v>
      </c>
      <c r="F19" s="32">
        <f>SUMIF('May-19'!$B$5:$B$164,"Team 2",'May-19'!$I$5:$I$164)</f>
        <v>3221</v>
      </c>
    </row>
    <row r="20" spans="1:6">
      <c r="A20" s="206">
        <v>3</v>
      </c>
      <c r="B20" s="204">
        <v>43632</v>
      </c>
      <c r="C20" s="47" t="s">
        <v>62</v>
      </c>
      <c r="D20" s="31">
        <f>COUNTIFS('Jun-19'!B$5:B$164,"Team 1",'Jun-19'!D$5:D$164,"Anganwadi")</f>
        <v>30</v>
      </c>
      <c r="E20" s="31">
        <f>COUNTIFS('Jun-19'!B$5:B$164,"Team 1",'Jun-19'!D$5:D$164,"School")</f>
        <v>16</v>
      </c>
      <c r="F20" s="32">
        <f>SUMIF('Jun-19'!$B$5:$B$164,"Team 1",'Jun-19'!$I$5:$I$164)</f>
        <v>3550</v>
      </c>
    </row>
    <row r="21" spans="1:6">
      <c r="A21" s="207"/>
      <c r="B21" s="205"/>
      <c r="C21" s="47" t="s">
        <v>63</v>
      </c>
      <c r="D21" s="31">
        <f>COUNTIFS('Jun-19'!B$5:B$164,"Team 2",'Jun-19'!D$5:D$164,"Anganwadi")</f>
        <v>12</v>
      </c>
      <c r="E21" s="31">
        <f>COUNTIFS('Jun-19'!B$5:B$164,"Team 2",'Jun-19'!D$5:D$164,"School")</f>
        <v>17</v>
      </c>
      <c r="F21" s="32">
        <f>SUMIF('Jun-19'!$B$5:$B$164,"Team 2",'Jun-19'!$I$5:$I$164)</f>
        <v>3275</v>
      </c>
    </row>
    <row r="22" spans="1:6">
      <c r="A22" s="206">
        <v>4</v>
      </c>
      <c r="B22" s="204">
        <v>43662</v>
      </c>
      <c r="C22" s="47" t="s">
        <v>62</v>
      </c>
      <c r="D22" s="31">
        <f>COUNTIFS('Jul-19'!B$5:B$164,"Team 1",'Jul-19'!D$5:D$164,"Anganwadi")</f>
        <v>65</v>
      </c>
      <c r="E22" s="31">
        <f>COUNTIFS('Jul-19'!B$5:B$164,"Team 1",'Jul-19'!D$5:D$164,"School")</f>
        <v>0</v>
      </c>
      <c r="F22" s="32">
        <f>SUMIF('Jul-19'!$B$5:$B$164,"Team 1",'Jul-19'!$I$5:$I$164)</f>
        <v>3309</v>
      </c>
    </row>
    <row r="23" spans="1:6">
      <c r="A23" s="207"/>
      <c r="B23" s="205"/>
      <c r="C23" s="47" t="s">
        <v>63</v>
      </c>
      <c r="D23" s="31">
        <f>COUNTIFS('Jul-19'!B$5:B$164,"Team 2",'Jul-19'!D$5:D$164,"Anganwadi")</f>
        <v>43</v>
      </c>
      <c r="E23" s="31">
        <f>COUNTIFS('Jul-19'!B$5:B$164,"Team 2",'Jul-19'!D$5:D$164,"School")</f>
        <v>0</v>
      </c>
      <c r="F23" s="32">
        <f>SUMIF('Jul-19'!$B$5:$B$164,"Team 2",'Jul-19'!$I$5:$I$164)</f>
        <v>3412</v>
      </c>
    </row>
    <row r="24" spans="1:6">
      <c r="A24" s="206">
        <v>5</v>
      </c>
      <c r="B24" s="204">
        <v>43693</v>
      </c>
      <c r="C24" s="47" t="s">
        <v>62</v>
      </c>
      <c r="D24" s="31">
        <f>COUNTIFS('Aug-19'!B$5:B$164,"Team 1",'Aug-19'!D$5:D$164,"Anganwadi")</f>
        <v>0</v>
      </c>
      <c r="E24" s="31">
        <f>COUNTIFS('Aug-19'!B$5:B$164,"Team 1",'Aug-19'!D$5:D$164,"School")</f>
        <v>26</v>
      </c>
      <c r="F24" s="32">
        <f>SUMIF('Aug-19'!$B$5:$B$164,"Team 1",'Aug-19'!$I$5:$I$164)</f>
        <v>2840</v>
      </c>
    </row>
    <row r="25" spans="1:6">
      <c r="A25" s="207"/>
      <c r="B25" s="205"/>
      <c r="C25" s="47" t="s">
        <v>63</v>
      </c>
      <c r="D25" s="31">
        <f>COUNTIFS('Aug-19'!B$5:B$164,"Team 2",'Aug-19'!D$5:D$164,"Anganwadi")</f>
        <v>0</v>
      </c>
      <c r="E25" s="31">
        <f>COUNTIFS('Aug-19'!B$5:B$164,"Team 2",'Aug-19'!D$5:D$164,"School")</f>
        <v>53</v>
      </c>
      <c r="F25" s="32">
        <f>SUMIF('Aug-19'!$B$5:$B$164,"Team 2",'Aug-19'!$I$5:$I$164)</f>
        <v>3496</v>
      </c>
    </row>
    <row r="26" spans="1:6">
      <c r="A26" s="206">
        <v>6</v>
      </c>
      <c r="B26" s="204">
        <v>43724</v>
      </c>
      <c r="C26" s="47" t="s">
        <v>62</v>
      </c>
      <c r="D26" s="31">
        <f>COUNTIFS('Sep-19'!B$5:B$164,"Team 1",'Sep-19'!D$5:D$164,"Anganwadi")</f>
        <v>3</v>
      </c>
      <c r="E26" s="31">
        <f>COUNTIFS('Sep-19'!B$5:B$164,"Team 1",'Sep-19'!D$5:D$164,"School")</f>
        <v>37</v>
      </c>
      <c r="F26" s="32">
        <f>SUMIF('Sep-19'!$B$5:$B$164,"Team 1",'Sep-19'!$I$5:$I$164)</f>
        <v>3140</v>
      </c>
    </row>
    <row r="27" spans="1:6">
      <c r="A27" s="207"/>
      <c r="B27" s="205"/>
      <c r="C27" s="47" t="s">
        <v>63</v>
      </c>
      <c r="D27" s="31">
        <f>COUNTIFS('Sep-19'!B$5:B$164,"Team 2",'Sep-19'!D$5:D$164,"Anganwadi")</f>
        <v>55</v>
      </c>
      <c r="E27" s="31">
        <f>COUNTIFS('Sep-19'!B$5:B$164,"Team 2",'Sep-19'!D$5:D$164,"School")</f>
        <v>5</v>
      </c>
      <c r="F27" s="32">
        <f>SUMIF('Sep-19'!$B$5:$B$164,"Team 2",'Sep-19'!$I$5:$I$164)</f>
        <v>2871</v>
      </c>
    </row>
    <row r="28" spans="1:6">
      <c r="A28" s="200" t="s">
        <v>38</v>
      </c>
      <c r="B28" s="201"/>
      <c r="C28" s="202"/>
      <c r="D28" s="40">
        <f>SUM(D16:D27)</f>
        <v>317</v>
      </c>
      <c r="E28" s="40">
        <f>SUM(E16:E27)</f>
        <v>261</v>
      </c>
      <c r="F28" s="40">
        <f>SUM(F16:F27)</f>
        <v>38920</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2019-05-06T11:22:06Z</dcterms:modified>
</cp:coreProperties>
</file>